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7275" windowHeight="10215" activeTab="0"/>
  </bookViews>
  <sheets>
    <sheet name="Results" sheetId="1" r:id="rId1"/>
    <sheet name="Club Trophy" sheetId="2" r:id="rId2"/>
    <sheet name="Events" sheetId="3" state="hidden" r:id="rId3"/>
    <sheet name="Relay Teams Jells" sheetId="4" state="hidden" r:id="rId4"/>
    <sheet name="Relay Teams Sandown" sheetId="5" state="hidden" r:id="rId5"/>
  </sheets>
  <definedNames>
    <definedName name="_xlnm.Print_Area" localSheetId="1">'Club Trophy'!$A$1:$O$80</definedName>
    <definedName name="_xlnm.Print_Area" localSheetId="2">'Events'!$A$1:$Z$92</definedName>
    <definedName name="_xlnm.Print_Area" localSheetId="0">'Results'!$A$1:$V$121</definedName>
    <definedName name="_xlnm.Print_Titles" localSheetId="2">'Events'!$1:$2</definedName>
    <definedName name="_xlnm.Print_Titles" localSheetId="0">'Results'!$1:$2</definedName>
  </definedNames>
  <calcPr fullCalcOnLoad="1"/>
</workbook>
</file>

<file path=xl/comments2.xml><?xml version="1.0" encoding="utf-8"?>
<comments xmlns="http://schemas.openxmlformats.org/spreadsheetml/2006/main">
  <authors>
    <author>dell</author>
  </authors>
  <commentList>
    <comment ref="J5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Adjusted formula for &lt; 3 runs</t>
        </r>
      </text>
    </comment>
    <comment ref="H5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Seema ran in the U17 race - 40 finishers.</t>
        </r>
      </text>
    </comment>
    <comment ref="C3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Open</t>
        </r>
      </text>
    </comment>
    <comment ref="J3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2 events</t>
        </r>
      </text>
    </comment>
  </commentList>
</comments>
</file>

<file path=xl/sharedStrings.xml><?xml version="1.0" encoding="utf-8"?>
<sst xmlns="http://schemas.openxmlformats.org/spreadsheetml/2006/main" count="761" uniqueCount="220">
  <si>
    <t>Time</t>
  </si>
  <si>
    <t>Place</t>
  </si>
  <si>
    <t>Distance</t>
  </si>
  <si>
    <t>Men</t>
  </si>
  <si>
    <t>James Atkinson</t>
  </si>
  <si>
    <t>John Hand</t>
  </si>
  <si>
    <t>John Nolan</t>
  </si>
  <si>
    <t>Michael Harvey</t>
  </si>
  <si>
    <t>Total Field</t>
  </si>
  <si>
    <t>Women</t>
  </si>
  <si>
    <t>TEAM RESULTS</t>
  </si>
  <si>
    <t>Points</t>
  </si>
  <si>
    <t>Total</t>
  </si>
  <si>
    <t>The Club Trophy Formula</t>
  </si>
  <si>
    <t>Points are awarded each race for the percentage of the field that was not ahead of you.</t>
  </si>
  <si>
    <t>The actuarial formula is:</t>
  </si>
  <si>
    <t>100 x ( T - P + 1 ) / T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</si>
  <si>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</si>
  <si>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</si>
  <si>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</si>
  <si>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</si>
  <si>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 xml:space="preserve">The formula provides a pretty fair comparative score for athletes of both sexes and in various age groups. </t>
  </si>
  <si>
    <t>The Coliban relay is allocated the average of your best 3 other races.</t>
  </si>
  <si>
    <t>Result Dropped</t>
  </si>
  <si>
    <t>If you win you will score 100. If you run midfield you will score 50. If you finish last you will score close to zero.</t>
  </si>
  <si>
    <t xml:space="preserve">Season </t>
  </si>
  <si>
    <t>Clyde Riddoch</t>
  </si>
  <si>
    <t>You are allowed to drop your worst race, ie. the best 9 out of 10 count towards this prestigious award.</t>
  </si>
  <si>
    <t>WAVERLEY WINTER TROPHY</t>
  </si>
  <si>
    <t>Christopher Knott</t>
  </si>
  <si>
    <t>Martin Spiteri</t>
  </si>
  <si>
    <t>Warren Holst</t>
  </si>
  <si>
    <t>Tony George</t>
  </si>
  <si>
    <t>Jells Park</t>
  </si>
  <si>
    <t>Road 15K</t>
  </si>
  <si>
    <t>Road 10K</t>
  </si>
  <si>
    <t>CC 16K</t>
  </si>
  <si>
    <t>Coliban Relay</t>
  </si>
  <si>
    <t>CC 12K</t>
  </si>
  <si>
    <t>CC 8K</t>
  </si>
  <si>
    <t>1/2 Mara</t>
  </si>
  <si>
    <t>Relay</t>
  </si>
  <si>
    <t>Sandown</t>
  </si>
  <si>
    <t>Bendigo</t>
  </si>
  <si>
    <t>Bundoora</t>
  </si>
  <si>
    <t>Burnley</t>
  </si>
  <si>
    <t>Tan</t>
  </si>
  <si>
    <t>No. Races</t>
  </si>
  <si>
    <t>No. Runs</t>
  </si>
  <si>
    <t>Tim Hassett</t>
  </si>
  <si>
    <t>Male Open</t>
  </si>
  <si>
    <t>Male U20</t>
  </si>
  <si>
    <t>Male U18</t>
  </si>
  <si>
    <t>Male U16</t>
  </si>
  <si>
    <t>Male U14</t>
  </si>
  <si>
    <t>CC 6K</t>
  </si>
  <si>
    <t>CC 4K</t>
  </si>
  <si>
    <t>Sally Atkinson</t>
  </si>
  <si>
    <t>Simone Albiston</t>
  </si>
  <si>
    <t>Female Open</t>
  </si>
  <si>
    <t>Uma Muthia</t>
  </si>
  <si>
    <t>Anissa Muthia</t>
  </si>
  <si>
    <t>Female U18</t>
  </si>
  <si>
    <t>Female U16</t>
  </si>
  <si>
    <t>Seema Muthia</t>
  </si>
  <si>
    <t>Division 7</t>
  </si>
  <si>
    <t>U18</t>
  </si>
  <si>
    <t>U16</t>
  </si>
  <si>
    <t>Female U14</t>
  </si>
  <si>
    <t>U20</t>
  </si>
  <si>
    <t>Steven Williams</t>
  </si>
  <si>
    <t>Dist</t>
  </si>
  <si>
    <t>Stephen Paine</t>
  </si>
  <si>
    <t>Michael Rafferty</t>
  </si>
  <si>
    <t>Female U20</t>
  </si>
  <si>
    <t>Division 4</t>
  </si>
  <si>
    <t>Bridget Albiston</t>
  </si>
  <si>
    <t>40+</t>
  </si>
  <si>
    <t>No. Waverley Runners</t>
  </si>
  <si>
    <t>Georgia Brock</t>
  </si>
  <si>
    <t>James McEniry</t>
  </si>
  <si>
    <t>Rohan Claffey</t>
  </si>
  <si>
    <t>Dropping worst run</t>
  </si>
  <si>
    <t>ave of best 3</t>
  </si>
  <si>
    <t>Rick Whitehead</t>
  </si>
  <si>
    <t>Craig Sanford</t>
  </si>
  <si>
    <t>Greg Raines</t>
  </si>
  <si>
    <t>Aaron Little</t>
  </si>
  <si>
    <t>Yohan Amerasekera</t>
  </si>
  <si>
    <t>Division 2</t>
  </si>
  <si>
    <t>Ballarat</t>
  </si>
  <si>
    <t>Dani Trowell</t>
  </si>
  <si>
    <t>6K</t>
  </si>
  <si>
    <t>3K</t>
  </si>
  <si>
    <t>4K</t>
  </si>
  <si>
    <t>5K</t>
  </si>
  <si>
    <t>2K</t>
  </si>
  <si>
    <t>CC Relays 6K</t>
  </si>
  <si>
    <t>Andrew Baxter</t>
  </si>
  <si>
    <t>Tim Albiston</t>
  </si>
  <si>
    <t>Troy Williams</t>
  </si>
  <si>
    <t>David Venour</t>
  </si>
  <si>
    <t>Andrew Coles</t>
  </si>
  <si>
    <t>Anthony Lee</t>
  </si>
  <si>
    <t>Shane Fielding</t>
  </si>
  <si>
    <t>Matt Sandilands</t>
  </si>
  <si>
    <t>Glenn Goodman</t>
  </si>
  <si>
    <t>James Wong</t>
  </si>
  <si>
    <t>Patrick Ziguras</t>
  </si>
  <si>
    <t>Kirsten Jackson</t>
  </si>
  <si>
    <t>Juanita Liston</t>
  </si>
  <si>
    <t>Jo Molnar</t>
  </si>
  <si>
    <t>Bree Bartlett</t>
  </si>
  <si>
    <t>Brimbank</t>
  </si>
  <si>
    <t>10K</t>
  </si>
  <si>
    <t>Ekiden Relay</t>
  </si>
  <si>
    <t>8K</t>
  </si>
  <si>
    <t>Julia Orzeszko</t>
  </si>
  <si>
    <t>May Teh Yong</t>
  </si>
  <si>
    <t>Robert Carstairs</t>
  </si>
  <si>
    <t>Place in Div 1</t>
  </si>
  <si>
    <t>APS</t>
  </si>
  <si>
    <t>Nicholas Thomas</t>
  </si>
  <si>
    <t>Road Relays 6.2K</t>
  </si>
  <si>
    <t>3.1K</t>
  </si>
  <si>
    <t xml:space="preserve"> = good run</t>
  </si>
  <si>
    <t>Janice Marston</t>
  </si>
  <si>
    <t>Craig Couper</t>
  </si>
  <si>
    <t>Athletics Waverley - 2011 Winter Season Results</t>
  </si>
  <si>
    <t>Division 1</t>
  </si>
  <si>
    <t>Division 3</t>
  </si>
  <si>
    <t>Division 6</t>
  </si>
  <si>
    <t>Balnarring</t>
  </si>
  <si>
    <t>Flemington</t>
  </si>
  <si>
    <t>Athletics Waverley - 2011 Cross Country Points</t>
  </si>
  <si>
    <t>Nick Paine</t>
  </si>
  <si>
    <t>Athletics Waverley - 2011 Winter Season Availability</t>
  </si>
  <si>
    <t>Vanessa Diep</t>
  </si>
  <si>
    <t>Martine Parsons</t>
  </si>
  <si>
    <t>Emma Bellenger</t>
  </si>
  <si>
    <t>Hugh Hunter</t>
  </si>
  <si>
    <t>Aaron Nitschke</t>
  </si>
  <si>
    <t>Jeremy Nagle</t>
  </si>
  <si>
    <t>Steven Whitehead</t>
  </si>
  <si>
    <t>Steve Whitehead</t>
  </si>
  <si>
    <t>Selim Ahmed</t>
  </si>
  <si>
    <t>James Lee Bowman</t>
  </si>
  <si>
    <t>Madeleine Pape</t>
  </si>
  <si>
    <t>Y</t>
  </si>
  <si>
    <t>N</t>
  </si>
  <si>
    <t>Steve France</t>
  </si>
  <si>
    <t>Naveen Tenetti</t>
  </si>
  <si>
    <t>Jells Park Cross Country Relays</t>
  </si>
  <si>
    <t>Steve Whitehead?</t>
  </si>
  <si>
    <t>Aaron Nitschke?</t>
  </si>
  <si>
    <t>Selim Ahmed?</t>
  </si>
  <si>
    <t>Naveen Tenneti?</t>
  </si>
  <si>
    <t>Saturday 7 May 12:30pm</t>
  </si>
  <si>
    <t>Men Div 1  6x6K</t>
  </si>
  <si>
    <t>Men Div 3  5x6K</t>
  </si>
  <si>
    <t>Men Div 5  4x6K</t>
  </si>
  <si>
    <t>Men Div 6  4x6K</t>
  </si>
  <si>
    <t>Men 40+  3x6K</t>
  </si>
  <si>
    <t>Women Div 2  4x6K</t>
  </si>
  <si>
    <t>Women Div 4  3x6K</t>
  </si>
  <si>
    <t>Andrew Moore?</t>
  </si>
  <si>
    <t>Danielle Trowell?</t>
  </si>
  <si>
    <t>Reg</t>
  </si>
  <si>
    <t>Troy Williams?</t>
  </si>
  <si>
    <t>R</t>
  </si>
  <si>
    <t>James Lee Burman</t>
  </si>
  <si>
    <t>Rob Carstairs</t>
  </si>
  <si>
    <t>Possibles</t>
  </si>
  <si>
    <t>James Lee-Burman</t>
  </si>
  <si>
    <t>Mukund Premkumar</t>
  </si>
  <si>
    <t>Men 40+(2) 3x6K</t>
  </si>
  <si>
    <t>Men U16 3x3K 1pm</t>
  </si>
  <si>
    <t>Women U20  3x3K 1pm</t>
  </si>
  <si>
    <t>Division 5</t>
  </si>
  <si>
    <t>40+(2)</t>
  </si>
  <si>
    <t>Seasons</t>
  </si>
  <si>
    <t>Ticket</t>
  </si>
  <si>
    <t>DOB</t>
  </si>
  <si>
    <t>Mobile</t>
  </si>
  <si>
    <t>0404 840 500</t>
  </si>
  <si>
    <t>17.3.95</t>
  </si>
  <si>
    <t>16.2.97</t>
  </si>
  <si>
    <t>27.10.93</t>
  </si>
  <si>
    <t>29.4.93</t>
  </si>
  <si>
    <t>18.4.97</t>
  </si>
  <si>
    <t>15.7.96</t>
  </si>
  <si>
    <t>22.5.93</t>
  </si>
  <si>
    <t>30.6.93</t>
  </si>
  <si>
    <t>45+</t>
  </si>
  <si>
    <t>50+</t>
  </si>
  <si>
    <t>DNF</t>
  </si>
  <si>
    <t>Bus</t>
  </si>
  <si>
    <t>Bus+1</t>
  </si>
  <si>
    <t>Konrad Debicki</t>
  </si>
  <si>
    <t>Greg Carstairs</t>
  </si>
  <si>
    <t>1.48.31</t>
  </si>
  <si>
    <t>2.31.26</t>
  </si>
  <si>
    <t>For the half marathon, juniors are allocated the average of the best 3 other races.</t>
  </si>
  <si>
    <t>Men Div 1  6x3.8K</t>
  </si>
  <si>
    <t>Men Div 3  5x3.8K</t>
  </si>
  <si>
    <t>Men Div 5  4x3.8K</t>
  </si>
  <si>
    <t>Dave Venour</t>
  </si>
  <si>
    <t>Nick Thomas</t>
  </si>
  <si>
    <t>Men 40+  3x3.8K</t>
  </si>
  <si>
    <t>Men U16 3x3.8K</t>
  </si>
  <si>
    <t>Women U20  3x3.8K</t>
  </si>
  <si>
    <t>Women Div 2  4x3.8K</t>
  </si>
  <si>
    <t>Tan Relays</t>
  </si>
  <si>
    <t>10th of 12</t>
  </si>
  <si>
    <t>Saturday 17 September 9am</t>
  </si>
  <si>
    <t>10th of 13</t>
  </si>
  <si>
    <t>1st of 12</t>
  </si>
  <si>
    <t>3rd of 15</t>
  </si>
  <si>
    <t>15th of 15</t>
  </si>
  <si>
    <t>2nd of 6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</si>
</sst>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  <numFmt numFmtId="181" formatCode="0.000"/>
    <numFmt numFmtId="182" formatCode="0.0000"/>
    <numFmt numFmtId="183" formatCode="dd\ mmm"/>
    <numFmt numFmtId="184" formatCode="d\ mmm\ yyyy"/>
    <numFmt numFmtId="185" formatCode="d\ mmm"/>
    <numFmt numFmtId="186" formatCode="0\ &quot;U16&quot;"/>
    <numFmt numFmtId="187" formatCode="0\ &quot;U20&quot;"/>
    <numFmt numFmtId="188" formatCode="0\ &quot;U18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;"/>
    <numFmt numFmtId="194" formatCode="[$-409]h:mm:ss\ AM/PM"/>
    <numFmt numFmtId="195" formatCode="[h]:mm"/>
    <numFmt numFmtId="196" formatCode="&quot;6K&quot;\ 0.00"/>
    <numFmt numFmtId="197" formatCode="&quot;8K &quot;0.00"/>
    <numFmt numFmtId="198" formatCode="&quot;10K &quot;0.00"/>
    <numFmt numFmtId="199" formatCode="&quot;6.2K &quot;0.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9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i/>
      <u val="single"/>
      <sz val="10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33" borderId="0" xfId="0" applyFont="1" applyFill="1" applyAlignment="1">
      <alignment/>
    </xf>
    <xf numFmtId="2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0" xfId="0" applyFill="1" applyAlignment="1">
      <alignment horizontal="right" wrapText="1"/>
    </xf>
    <xf numFmtId="0" fontId="0" fillId="33" borderId="13" xfId="0" applyFill="1" applyBorder="1" applyAlignment="1">
      <alignment horizontal="right"/>
    </xf>
    <xf numFmtId="183" fontId="0" fillId="33" borderId="0" xfId="0" applyNumberFormat="1" applyFill="1" applyBorder="1" applyAlignment="1">
      <alignment horizontal="right"/>
    </xf>
    <xf numFmtId="183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2" fontId="0" fillId="33" borderId="11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2" fontId="0" fillId="33" borderId="15" xfId="0" applyNumberForma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16" xfId="0" applyFill="1" applyBorder="1" applyAlignment="1">
      <alignment horizontal="right"/>
    </xf>
    <xf numFmtId="2" fontId="0" fillId="33" borderId="17" xfId="0" applyNumberForma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8" xfId="0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1" fontId="0" fillId="33" borderId="0" xfId="0" applyNumberFormat="1" applyFill="1" applyAlignment="1">
      <alignment/>
    </xf>
    <xf numFmtId="0" fontId="0" fillId="33" borderId="13" xfId="0" applyFont="1" applyFill="1" applyBorder="1" applyAlignment="1">
      <alignment/>
    </xf>
    <xf numFmtId="1" fontId="0" fillId="33" borderId="0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21" xfId="0" applyFill="1" applyBorder="1" applyAlignment="1">
      <alignment horizontal="left"/>
    </xf>
    <xf numFmtId="0" fontId="6" fillId="33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0" fillId="33" borderId="22" xfId="0" applyFill="1" applyBorder="1" applyAlignment="1">
      <alignment horizontal="center"/>
    </xf>
    <xf numFmtId="185" fontId="0" fillId="33" borderId="22" xfId="0" applyNumberFormat="1" applyFill="1" applyBorder="1" applyAlignment="1">
      <alignment horizontal="right"/>
    </xf>
    <xf numFmtId="185" fontId="0" fillId="33" borderId="0" xfId="0" applyNumberFormat="1" applyFill="1" applyBorder="1" applyAlignment="1">
      <alignment horizontal="right"/>
    </xf>
    <xf numFmtId="185" fontId="0" fillId="33" borderId="14" xfId="0" applyNumberForma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9" fillId="33" borderId="11" xfId="0" applyFont="1" applyFill="1" applyBorder="1" applyAlignment="1">
      <alignment horizontal="centerContinuous"/>
    </xf>
    <xf numFmtId="0" fontId="9" fillId="33" borderId="12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/>
    </xf>
    <xf numFmtId="172" fontId="0" fillId="33" borderId="22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 horizontal="left"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 horizontal="right"/>
    </xf>
    <xf numFmtId="1" fontId="0" fillId="33" borderId="18" xfId="0" applyNumberFormat="1" applyFill="1" applyBorder="1" applyAlignment="1">
      <alignment horizontal="right"/>
    </xf>
    <xf numFmtId="1" fontId="0" fillId="33" borderId="18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2" fontId="0" fillId="33" borderId="21" xfId="0" applyNumberFormat="1" applyFont="1" applyFill="1" applyBorder="1" applyAlignment="1">
      <alignment horizontal="right" wrapText="1"/>
    </xf>
    <xf numFmtId="2" fontId="0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right" wrapText="1"/>
    </xf>
    <xf numFmtId="2" fontId="0" fillId="33" borderId="22" xfId="0" applyNumberFormat="1" applyFill="1" applyBorder="1" applyAlignment="1">
      <alignment/>
    </xf>
    <xf numFmtId="193" fontId="0" fillId="33" borderId="20" xfId="0" applyNumberFormat="1" applyFill="1" applyBorder="1" applyAlignment="1">
      <alignment horizontal="right"/>
    </xf>
    <xf numFmtId="180" fontId="0" fillId="33" borderId="14" xfId="0" applyNumberFormat="1" applyFill="1" applyBorder="1" applyAlignment="1">
      <alignment horizontal="right"/>
    </xf>
    <xf numFmtId="180" fontId="0" fillId="33" borderId="12" xfId="0" applyNumberFormat="1" applyFill="1" applyBorder="1" applyAlignment="1">
      <alignment horizontal="right"/>
    </xf>
    <xf numFmtId="180" fontId="0" fillId="33" borderId="18" xfId="0" applyNumberFormat="1" applyFill="1" applyBorder="1" applyAlignment="1">
      <alignment horizontal="right"/>
    </xf>
    <xf numFmtId="180" fontId="0" fillId="33" borderId="0" xfId="0" applyNumberFormat="1" applyFill="1" applyBorder="1" applyAlignment="1">
      <alignment horizontal="right"/>
    </xf>
    <xf numFmtId="180" fontId="0" fillId="33" borderId="12" xfId="0" applyNumberFormat="1" applyFill="1" applyBorder="1" applyAlignment="1">
      <alignment horizontal="right" vertical="center" wrapText="1"/>
    </xf>
    <xf numFmtId="193" fontId="0" fillId="33" borderId="15" xfId="0" applyNumberFormat="1" applyFill="1" applyBorder="1" applyAlignment="1">
      <alignment horizontal="right"/>
    </xf>
    <xf numFmtId="0" fontId="0" fillId="34" borderId="0" xfId="0" applyFill="1" applyBorder="1" applyAlignment="1">
      <alignment/>
    </xf>
    <xf numFmtId="193" fontId="0" fillId="33" borderId="2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left" vertical="center"/>
    </xf>
    <xf numFmtId="0" fontId="17" fillId="33" borderId="16" xfId="0" applyFont="1" applyFill="1" applyBorder="1" applyAlignment="1">
      <alignment/>
    </xf>
    <xf numFmtId="0" fontId="17" fillId="33" borderId="18" xfId="0" applyFont="1" applyFill="1" applyBorder="1" applyAlignment="1">
      <alignment horizontal="right"/>
    </xf>
    <xf numFmtId="0" fontId="17" fillId="33" borderId="14" xfId="0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17" fillId="33" borderId="13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18" fillId="33" borderId="13" xfId="0" applyFont="1" applyFill="1" applyBorder="1" applyAlignment="1">
      <alignment/>
    </xf>
    <xf numFmtId="0" fontId="17" fillId="33" borderId="14" xfId="0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13" xfId="0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1" fontId="17" fillId="33" borderId="16" xfId="0" applyNumberFormat="1" applyFont="1" applyFill="1" applyBorder="1" applyAlignment="1">
      <alignment/>
    </xf>
    <xf numFmtId="1" fontId="17" fillId="33" borderId="18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horizontal="right" vertical="center" wrapText="1"/>
    </xf>
    <xf numFmtId="0" fontId="17" fillId="33" borderId="0" xfId="0" applyFont="1" applyFill="1" applyAlignment="1">
      <alignment horizontal="right" wrapText="1"/>
    </xf>
    <xf numFmtId="0" fontId="17" fillId="33" borderId="13" xfId="0" applyFont="1" applyFill="1" applyBorder="1" applyAlignment="1">
      <alignment horizontal="right"/>
    </xf>
    <xf numFmtId="0" fontId="17" fillId="33" borderId="18" xfId="0" applyFont="1" applyFill="1" applyBorder="1" applyAlignment="1">
      <alignment horizontal="right"/>
    </xf>
    <xf numFmtId="0" fontId="19" fillId="33" borderId="14" xfId="0" applyFont="1" applyFill="1" applyBorder="1" applyAlignment="1">
      <alignment horizontal="right"/>
    </xf>
    <xf numFmtId="1" fontId="17" fillId="33" borderId="0" xfId="0" applyNumberFormat="1" applyFont="1" applyFill="1" applyAlignment="1">
      <alignment/>
    </xf>
    <xf numFmtId="0" fontId="17" fillId="33" borderId="16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right"/>
    </xf>
    <xf numFmtId="0" fontId="7" fillId="33" borderId="22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0" fillId="33" borderId="22" xfId="0" applyFill="1" applyBorder="1" applyAlignment="1">
      <alignment/>
    </xf>
    <xf numFmtId="0" fontId="18" fillId="33" borderId="22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1" fontId="17" fillId="33" borderId="24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2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2" fontId="0" fillId="0" borderId="0" xfId="0" applyNumberFormat="1" applyFont="1" applyAlignment="1">
      <alignment/>
    </xf>
    <xf numFmtId="1" fontId="0" fillId="33" borderId="14" xfId="0" applyNumberFormat="1" applyFill="1" applyBorder="1" applyAlignment="1">
      <alignment horizontal="right"/>
    </xf>
    <xf numFmtId="1" fontId="0" fillId="33" borderId="14" xfId="0" applyNumberFormat="1" applyFill="1" applyBorder="1" applyAlignment="1" quotePrefix="1">
      <alignment horizontal="right"/>
    </xf>
    <xf numFmtId="2" fontId="0" fillId="34" borderId="22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1" fontId="17" fillId="33" borderId="16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83" fontId="17" fillId="33" borderId="0" xfId="0" applyNumberFormat="1" applyFont="1" applyFill="1" applyBorder="1" applyAlignment="1">
      <alignment horizontal="center"/>
    </xf>
    <xf numFmtId="183" fontId="17" fillId="33" borderId="14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2" fontId="17" fillId="33" borderId="17" xfId="0" applyNumberFormat="1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180" fontId="17" fillId="33" borderId="18" xfId="0" applyNumberFormat="1" applyFont="1" applyFill="1" applyBorder="1" applyAlignment="1">
      <alignment horizontal="center"/>
    </xf>
    <xf numFmtId="2" fontId="17" fillId="34" borderId="17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180" fontId="17" fillId="33" borderId="14" xfId="0" applyNumberFormat="1" applyFont="1" applyFill="1" applyBorder="1" applyAlignment="1">
      <alignment horizontal="center"/>
    </xf>
    <xf numFmtId="2" fontId="17" fillId="33" borderId="17" xfId="0" applyNumberFormat="1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180" fontId="17" fillId="33" borderId="18" xfId="0" applyNumberFormat="1" applyFont="1" applyFill="1" applyBorder="1" applyAlignment="1">
      <alignment horizontal="center"/>
    </xf>
    <xf numFmtId="1" fontId="17" fillId="33" borderId="17" xfId="0" applyNumberFormat="1" applyFont="1" applyFill="1" applyBorder="1" applyAlignment="1">
      <alignment horizontal="center"/>
    </xf>
    <xf numFmtId="1" fontId="17" fillId="33" borderId="18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180" fontId="17" fillId="33" borderId="0" xfId="0" applyNumberFormat="1" applyFont="1" applyFill="1" applyBorder="1" applyAlignment="1">
      <alignment horizontal="center"/>
    </xf>
    <xf numFmtId="2" fontId="17" fillId="33" borderId="0" xfId="0" applyNumberFormat="1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 horizontal="center" vertical="center" wrapText="1"/>
    </xf>
    <xf numFmtId="183" fontId="17" fillId="33" borderId="0" xfId="0" applyNumberFormat="1" applyFont="1" applyFill="1" applyBorder="1" applyAlignment="1">
      <alignment horizontal="center"/>
    </xf>
    <xf numFmtId="183" fontId="17" fillId="33" borderId="14" xfId="0" applyNumberFormat="1" applyFont="1" applyFill="1" applyBorder="1" applyAlignment="1">
      <alignment horizontal="center"/>
    </xf>
    <xf numFmtId="174" fontId="17" fillId="33" borderId="18" xfId="0" applyNumberFormat="1" applyFont="1" applyFill="1" applyBorder="1" applyAlignment="1">
      <alignment horizontal="center"/>
    </xf>
    <xf numFmtId="3" fontId="17" fillId="33" borderId="18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7" fillId="33" borderId="16" xfId="0" applyFont="1" applyFill="1" applyBorder="1" applyAlignment="1" quotePrefix="1">
      <alignment horizontal="center"/>
    </xf>
    <xf numFmtId="0" fontId="17" fillId="34" borderId="16" xfId="0" applyFont="1" applyFill="1" applyBorder="1" applyAlignment="1">
      <alignment horizontal="center"/>
    </xf>
    <xf numFmtId="2" fontId="17" fillId="0" borderId="17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center"/>
    </xf>
    <xf numFmtId="2" fontId="17" fillId="34" borderId="17" xfId="0" applyNumberFormat="1" applyFont="1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1" fontId="0" fillId="33" borderId="11" xfId="0" applyNumberFormat="1" applyFill="1" applyBorder="1" applyAlignment="1">
      <alignment/>
    </xf>
    <xf numFmtId="1" fontId="0" fillId="33" borderId="11" xfId="0" applyNumberFormat="1" applyFill="1" applyBorder="1" applyAlignment="1">
      <alignment horizontal="center"/>
    </xf>
    <xf numFmtId="21" fontId="0" fillId="0" borderId="0" xfId="0" applyNumberFormat="1" applyAlignment="1">
      <alignment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25" fillId="35" borderId="0" xfId="0" applyFont="1" applyFill="1" applyAlignment="1">
      <alignment/>
    </xf>
    <xf numFmtId="2" fontId="9" fillId="35" borderId="0" xfId="0" applyNumberFormat="1" applyFont="1" applyFill="1" applyAlignment="1">
      <alignment horizontal="center"/>
    </xf>
    <xf numFmtId="0" fontId="0" fillId="33" borderId="25" xfId="0" applyFill="1" applyBorder="1" applyAlignment="1">
      <alignment/>
    </xf>
    <xf numFmtId="2" fontId="0" fillId="33" borderId="26" xfId="0" applyNumberFormat="1" applyFill="1" applyBorder="1" applyAlignment="1">
      <alignment horizontal="right"/>
    </xf>
    <xf numFmtId="0" fontId="0" fillId="33" borderId="27" xfId="0" applyFill="1" applyBorder="1" applyAlignment="1">
      <alignment horizontal="right"/>
    </xf>
    <xf numFmtId="180" fontId="0" fillId="33" borderId="27" xfId="0" applyNumberFormat="1" applyFill="1" applyBorder="1" applyAlignment="1">
      <alignment horizontal="right"/>
    </xf>
    <xf numFmtId="1" fontId="0" fillId="33" borderId="27" xfId="0" applyNumberFormat="1" applyFill="1" applyBorder="1" applyAlignment="1">
      <alignment horizontal="center"/>
    </xf>
    <xf numFmtId="0" fontId="0" fillId="33" borderId="28" xfId="0" applyFill="1" applyBorder="1" applyAlignment="1">
      <alignment/>
    </xf>
    <xf numFmtId="2" fontId="0" fillId="33" borderId="29" xfId="0" applyNumberFormat="1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180" fontId="0" fillId="33" borderId="30" xfId="0" applyNumberFormat="1" applyFill="1" applyBorder="1" applyAlignment="1">
      <alignment horizontal="right"/>
    </xf>
    <xf numFmtId="1" fontId="0" fillId="33" borderId="30" xfId="0" applyNumberFormat="1" applyFill="1" applyBorder="1" applyAlignment="1">
      <alignment horizontal="center"/>
    </xf>
    <xf numFmtId="0" fontId="0" fillId="33" borderId="31" xfId="0" applyFill="1" applyBorder="1" applyAlignment="1">
      <alignment/>
    </xf>
    <xf numFmtId="2" fontId="0" fillId="33" borderId="32" xfId="0" applyNumberFormat="1" applyFill="1" applyBorder="1" applyAlignment="1">
      <alignment horizontal="right"/>
    </xf>
    <xf numFmtId="0" fontId="0" fillId="33" borderId="33" xfId="0" applyFill="1" applyBorder="1" applyAlignment="1">
      <alignment horizontal="right"/>
    </xf>
    <xf numFmtId="180" fontId="0" fillId="33" borderId="33" xfId="0" applyNumberFormat="1" applyFill="1" applyBorder="1" applyAlignment="1">
      <alignment horizontal="right"/>
    </xf>
    <xf numFmtId="1" fontId="0" fillId="33" borderId="33" xfId="0" applyNumberFormat="1" applyFill="1" applyBorder="1" applyAlignment="1">
      <alignment horizontal="center"/>
    </xf>
    <xf numFmtId="199" fontId="0" fillId="33" borderId="26" xfId="0" applyNumberFormat="1" applyFill="1" applyBorder="1" applyAlignment="1">
      <alignment horizontal="right"/>
    </xf>
    <xf numFmtId="196" fontId="0" fillId="33" borderId="29" xfId="0" applyNumberFormat="1" applyFill="1" applyBorder="1" applyAlignment="1">
      <alignment horizontal="right"/>
    </xf>
    <xf numFmtId="197" fontId="0" fillId="33" borderId="29" xfId="0" applyNumberFormat="1" applyFill="1" applyBorder="1" applyAlignment="1">
      <alignment horizontal="right"/>
    </xf>
    <xf numFmtId="198" fontId="24" fillId="33" borderId="29" xfId="0" applyNumberFormat="1" applyFont="1" applyFill="1" applyBorder="1" applyAlignment="1">
      <alignment horizontal="right"/>
    </xf>
    <xf numFmtId="199" fontId="0" fillId="33" borderId="29" xfId="0" applyNumberFormat="1" applyFill="1" applyBorder="1" applyAlignment="1">
      <alignment horizontal="right"/>
    </xf>
    <xf numFmtId="0" fontId="0" fillId="33" borderId="34" xfId="0" applyFill="1" applyBorder="1" applyAlignment="1">
      <alignment/>
    </xf>
    <xf numFmtId="2" fontId="0" fillId="33" borderId="35" xfId="0" applyNumberFormat="1" applyFill="1" applyBorder="1" applyAlignment="1">
      <alignment horizontal="right"/>
    </xf>
    <xf numFmtId="0" fontId="0" fillId="33" borderId="36" xfId="0" applyFill="1" applyBorder="1" applyAlignment="1">
      <alignment horizontal="right"/>
    </xf>
    <xf numFmtId="180" fontId="0" fillId="33" borderId="36" xfId="0" applyNumberFormat="1" applyFill="1" applyBorder="1" applyAlignment="1">
      <alignment horizontal="right"/>
    </xf>
    <xf numFmtId="1" fontId="0" fillId="33" borderId="36" xfId="0" applyNumberFormat="1" applyFill="1" applyBorder="1" applyAlignment="1">
      <alignment horizontal="center"/>
    </xf>
    <xf numFmtId="174" fontId="0" fillId="33" borderId="27" xfId="0" applyNumberFormat="1" applyFill="1" applyBorder="1" applyAlignment="1">
      <alignment horizontal="right"/>
    </xf>
    <xf numFmtId="0" fontId="0" fillId="33" borderId="28" xfId="0" applyFont="1" applyFill="1" applyBorder="1" applyAlignment="1">
      <alignment/>
    </xf>
    <xf numFmtId="3" fontId="0" fillId="33" borderId="30" xfId="0" applyNumberFormat="1" applyFill="1" applyBorder="1" applyAlignment="1">
      <alignment horizontal="right"/>
    </xf>
    <xf numFmtId="3" fontId="0" fillId="33" borderId="36" xfId="0" applyNumberFormat="1" applyFill="1" applyBorder="1" applyAlignment="1">
      <alignment horizontal="right"/>
    </xf>
    <xf numFmtId="0" fontId="0" fillId="33" borderId="25" xfId="0" applyFont="1" applyFill="1" applyBorder="1" applyAlignment="1">
      <alignment/>
    </xf>
    <xf numFmtId="1" fontId="0" fillId="33" borderId="26" xfId="0" applyNumberFormat="1" applyFill="1" applyBorder="1" applyAlignment="1">
      <alignment horizontal="right"/>
    </xf>
    <xf numFmtId="1" fontId="0" fillId="33" borderId="27" xfId="0" applyNumberFormat="1" applyFill="1" applyBorder="1" applyAlignment="1">
      <alignment horizontal="right"/>
    </xf>
    <xf numFmtId="0" fontId="1" fillId="33" borderId="27" xfId="0" applyFont="1" applyFill="1" applyBorder="1" applyAlignment="1">
      <alignment horizontal="center"/>
    </xf>
    <xf numFmtId="1" fontId="0" fillId="33" borderId="29" xfId="0" applyNumberFormat="1" applyFill="1" applyBorder="1" applyAlignment="1">
      <alignment horizontal="right"/>
    </xf>
    <xf numFmtId="1" fontId="0" fillId="33" borderId="30" xfId="0" applyNumberFormat="1" applyFill="1" applyBorder="1" applyAlignment="1">
      <alignment horizontal="right"/>
    </xf>
    <xf numFmtId="0" fontId="1" fillId="33" borderId="30" xfId="0" applyFont="1" applyFill="1" applyBorder="1" applyAlignment="1">
      <alignment horizontal="center"/>
    </xf>
    <xf numFmtId="0" fontId="1" fillId="33" borderId="30" xfId="0" applyFont="1" applyFill="1" applyBorder="1" applyAlignment="1" quotePrefix="1">
      <alignment horizontal="center"/>
    </xf>
    <xf numFmtId="0" fontId="0" fillId="33" borderId="31" xfId="0" applyFont="1" applyFill="1" applyBorder="1" applyAlignment="1">
      <alignment/>
    </xf>
    <xf numFmtId="1" fontId="0" fillId="33" borderId="32" xfId="0" applyNumberFormat="1" applyFill="1" applyBorder="1" applyAlignment="1">
      <alignment horizontal="right"/>
    </xf>
    <xf numFmtId="1" fontId="0" fillId="33" borderId="33" xfId="0" applyNumberFormat="1" applyFill="1" applyBorder="1" applyAlignment="1">
      <alignment horizontal="right"/>
    </xf>
    <xf numFmtId="0" fontId="1" fillId="33" borderId="33" xfId="0" applyFont="1" applyFill="1" applyBorder="1" applyAlignment="1">
      <alignment horizontal="center"/>
    </xf>
    <xf numFmtId="0" fontId="1" fillId="33" borderId="27" xfId="0" applyFont="1" applyFill="1" applyBorder="1" applyAlignment="1" quotePrefix="1">
      <alignment horizontal="center"/>
    </xf>
    <xf numFmtId="1" fontId="0" fillId="33" borderId="30" xfId="0" applyNumberFormat="1" applyFill="1" applyBorder="1" applyAlignment="1" quotePrefix="1">
      <alignment horizontal="right"/>
    </xf>
    <xf numFmtId="1" fontId="0" fillId="33" borderId="35" xfId="0" applyNumberFormat="1" applyFill="1" applyBorder="1" applyAlignment="1">
      <alignment horizontal="right"/>
    </xf>
    <xf numFmtId="0" fontId="1" fillId="33" borderId="3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1"/>
  <sheetViews>
    <sheetView tabSelected="1" view="pageBreakPreview" zoomScale="60" zoomScaleNormal="60" zoomScalePageLayoutView="0" workbookViewId="0" topLeftCell="A54">
      <pane xSplit="1" topLeftCell="B1" activePane="topRight" state="frozen"/>
      <selection pane="topLeft" activeCell="V3" sqref="V3"/>
      <selection pane="topRight" activeCell="A115" sqref="A115:V120"/>
    </sheetView>
  </sheetViews>
  <sheetFormatPr defaultColWidth="9.140625" defaultRowHeight="12.75"/>
  <cols>
    <col min="1" max="1" width="20.00390625" style="7" customWidth="1"/>
    <col min="2" max="2" width="11.00390625" style="2" customWidth="1"/>
    <col min="3" max="3" width="9.8515625" style="3" customWidth="1"/>
    <col min="4" max="4" width="11.7109375" style="4" customWidth="1"/>
    <col min="5" max="5" width="9.140625" style="5" customWidth="1"/>
    <col min="6" max="6" width="9.8515625" style="4" customWidth="1"/>
    <col min="7" max="7" width="9.140625" style="5" customWidth="1"/>
    <col min="8" max="8" width="12.8515625" style="4" customWidth="1"/>
    <col min="9" max="9" width="9.140625" style="5" customWidth="1"/>
    <col min="10" max="10" width="11.57421875" style="5" customWidth="1"/>
    <col min="11" max="11" width="10.140625" style="5" customWidth="1"/>
    <col min="12" max="12" width="11.00390625" style="4" customWidth="1"/>
    <col min="13" max="13" width="9.140625" style="5" customWidth="1"/>
    <col min="14" max="14" width="10.7109375" style="2" customWidth="1"/>
    <col min="15" max="15" width="9.140625" style="5" customWidth="1"/>
    <col min="16" max="16" width="10.421875" style="4" customWidth="1"/>
    <col min="17" max="17" width="9.140625" style="5" customWidth="1"/>
    <col min="18" max="18" width="10.421875" style="4" customWidth="1"/>
    <col min="19" max="19" width="9.140625" style="5" customWidth="1"/>
    <col min="20" max="20" width="9.140625" style="4" customWidth="1"/>
    <col min="21" max="21" width="9.140625" style="5" customWidth="1"/>
    <col min="22" max="22" width="12.57421875" style="6" customWidth="1"/>
    <col min="23" max="28" width="9.140625" style="6" customWidth="1"/>
    <col min="29" max="29" width="10.28125" style="7" customWidth="1"/>
    <col min="30" max="30" width="9.140625" style="7" customWidth="1"/>
    <col min="31" max="31" width="9.57421875" style="7" customWidth="1"/>
    <col min="32" max="32" width="10.28125" style="7" customWidth="1"/>
    <col min="33" max="33" width="10.00390625" style="7" customWidth="1"/>
    <col min="34" max="35" width="9.140625" style="7" customWidth="1"/>
    <col min="36" max="36" width="11.28125" style="7" customWidth="1"/>
    <col min="37" max="16384" width="9.140625" style="7" customWidth="1"/>
  </cols>
  <sheetData>
    <row r="1" ht="30">
      <c r="A1" s="1" t="s">
        <v>128</v>
      </c>
    </row>
    <row r="2" ht="17.25" customHeight="1">
      <c r="A2" s="8"/>
    </row>
    <row r="3" spans="1:38" s="17" customFormat="1" ht="18">
      <c r="A3" s="9"/>
      <c r="B3" s="10" t="s">
        <v>33</v>
      </c>
      <c r="C3" s="11"/>
      <c r="D3" s="10" t="s">
        <v>132</v>
      </c>
      <c r="E3" s="13"/>
      <c r="F3" s="99" t="s">
        <v>133</v>
      </c>
      <c r="G3" s="11"/>
      <c r="H3" s="10" t="s">
        <v>90</v>
      </c>
      <c r="I3" s="11"/>
      <c r="J3" s="10" t="s">
        <v>113</v>
      </c>
      <c r="K3" s="13"/>
      <c r="L3" s="12" t="s">
        <v>44</v>
      </c>
      <c r="M3" s="13"/>
      <c r="N3" s="10" t="s">
        <v>42</v>
      </c>
      <c r="O3" s="13"/>
      <c r="P3" s="10" t="s">
        <v>43</v>
      </c>
      <c r="Q3" s="11"/>
      <c r="R3" s="14" t="s">
        <v>45</v>
      </c>
      <c r="S3" s="11"/>
      <c r="T3" s="14" t="s">
        <v>46</v>
      </c>
      <c r="U3" s="11"/>
      <c r="V3" s="15" t="s">
        <v>48</v>
      </c>
      <c r="W3" s="16"/>
      <c r="X3" s="16"/>
      <c r="Y3" s="16"/>
      <c r="Z3" s="16"/>
      <c r="AA3" s="16"/>
      <c r="AB3" s="16"/>
      <c r="AC3" s="7"/>
      <c r="AD3" s="7"/>
      <c r="AE3" s="7"/>
      <c r="AF3" s="7"/>
      <c r="AG3" s="7"/>
      <c r="AH3" s="7"/>
      <c r="AI3" s="7"/>
      <c r="AJ3" s="7"/>
      <c r="AL3" s="7"/>
    </row>
    <row r="4" spans="1:38" s="3" customFormat="1" ht="12.75">
      <c r="A4" s="18"/>
      <c r="B4" s="19">
        <v>40670</v>
      </c>
      <c r="C4" s="20"/>
      <c r="D4" s="19">
        <v>40684</v>
      </c>
      <c r="E4" s="20"/>
      <c r="F4" s="19">
        <v>40699</v>
      </c>
      <c r="G4" s="20"/>
      <c r="H4" s="19">
        <v>40712</v>
      </c>
      <c r="I4" s="20"/>
      <c r="J4" s="19">
        <v>40733</v>
      </c>
      <c r="K4" s="20"/>
      <c r="L4" s="19">
        <v>40747</v>
      </c>
      <c r="M4" s="20"/>
      <c r="N4" s="19">
        <v>40761</v>
      </c>
      <c r="O4" s="20"/>
      <c r="P4" s="19">
        <v>40782</v>
      </c>
      <c r="Q4" s="20"/>
      <c r="R4" s="19">
        <v>40790</v>
      </c>
      <c r="S4" s="21"/>
      <c r="T4" s="19">
        <v>40803</v>
      </c>
      <c r="U4" s="21"/>
      <c r="V4" s="22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L4" s="7"/>
    </row>
    <row r="5" spans="1:38" s="3" customFormat="1" ht="12.75">
      <c r="A5" s="32"/>
      <c r="B5" s="33" t="s">
        <v>0</v>
      </c>
      <c r="C5" s="34" t="s">
        <v>1</v>
      </c>
      <c r="D5" s="33" t="s">
        <v>0</v>
      </c>
      <c r="E5" s="34" t="s">
        <v>1</v>
      </c>
      <c r="F5" s="33" t="s">
        <v>0</v>
      </c>
      <c r="G5" s="34" t="s">
        <v>1</v>
      </c>
      <c r="H5" s="33" t="s">
        <v>0</v>
      </c>
      <c r="I5" s="34" t="s">
        <v>1</v>
      </c>
      <c r="J5" s="33" t="s">
        <v>0</v>
      </c>
      <c r="K5" s="34" t="s">
        <v>1</v>
      </c>
      <c r="L5" s="33" t="s">
        <v>0</v>
      </c>
      <c r="M5" s="34" t="s">
        <v>1</v>
      </c>
      <c r="N5" s="33" t="s">
        <v>0</v>
      </c>
      <c r="O5" s="34" t="s">
        <v>1</v>
      </c>
      <c r="P5" s="33" t="s">
        <v>0</v>
      </c>
      <c r="Q5" s="34" t="s">
        <v>71</v>
      </c>
      <c r="R5" s="33" t="s">
        <v>0</v>
      </c>
      <c r="S5" s="34" t="s">
        <v>1</v>
      </c>
      <c r="T5" s="33" t="s">
        <v>0</v>
      </c>
      <c r="U5" s="34" t="s">
        <v>1</v>
      </c>
      <c r="V5" s="35"/>
      <c r="W5" s="5"/>
      <c r="X5" s="5"/>
      <c r="Y5" s="5"/>
      <c r="Z5" s="5"/>
      <c r="AA5" s="5"/>
      <c r="AB5" s="5"/>
      <c r="AC5" s="7"/>
      <c r="AD5" s="7"/>
      <c r="AE5" s="7"/>
      <c r="AF5" s="7"/>
      <c r="AG5" s="7"/>
      <c r="AH5" s="7"/>
      <c r="AI5" s="7"/>
      <c r="AJ5" s="7"/>
      <c r="AL5" s="7"/>
    </row>
    <row r="6" spans="1:24" ht="12.75">
      <c r="A6" s="36" t="s">
        <v>50</v>
      </c>
      <c r="B6" s="78" t="s">
        <v>97</v>
      </c>
      <c r="C6" s="21"/>
      <c r="D6" s="78" t="s">
        <v>39</v>
      </c>
      <c r="E6" s="21"/>
      <c r="F6" s="78" t="s">
        <v>35</v>
      </c>
      <c r="G6" s="21"/>
      <c r="H6" s="78" t="s">
        <v>34</v>
      </c>
      <c r="I6" s="21"/>
      <c r="J6" s="78" t="s">
        <v>36</v>
      </c>
      <c r="K6" s="21"/>
      <c r="L6" s="78" t="s">
        <v>38</v>
      </c>
      <c r="M6" s="21"/>
      <c r="N6" s="78" t="s">
        <v>123</v>
      </c>
      <c r="O6" s="21"/>
      <c r="P6" s="78" t="s">
        <v>115</v>
      </c>
      <c r="Q6" s="91"/>
      <c r="R6" s="78" t="s">
        <v>40</v>
      </c>
      <c r="S6" s="21"/>
      <c r="T6" s="78" t="s">
        <v>41</v>
      </c>
      <c r="U6" s="21"/>
      <c r="V6" s="22"/>
      <c r="X6" s="5"/>
    </row>
    <row r="7" spans="1:22" ht="12.75">
      <c r="A7" s="216" t="s">
        <v>72</v>
      </c>
      <c r="B7" s="217">
        <v>19.52</v>
      </c>
      <c r="C7" s="218">
        <v>65</v>
      </c>
      <c r="D7" s="217">
        <v>28.58</v>
      </c>
      <c r="E7" s="218">
        <v>62</v>
      </c>
      <c r="F7" s="217">
        <v>36.31</v>
      </c>
      <c r="G7" s="218">
        <v>148</v>
      </c>
      <c r="H7" s="217">
        <v>56.47</v>
      </c>
      <c r="I7" s="218">
        <v>131</v>
      </c>
      <c r="J7" s="217">
        <v>60.36</v>
      </c>
      <c r="K7" s="218">
        <v>62</v>
      </c>
      <c r="L7" s="217">
        <v>45.51</v>
      </c>
      <c r="M7" s="218">
        <v>99</v>
      </c>
      <c r="N7" s="217">
        <v>19.37</v>
      </c>
      <c r="O7" s="218">
        <v>39</v>
      </c>
      <c r="P7" s="217">
        <v>33.59</v>
      </c>
      <c r="Q7" s="219">
        <v>10</v>
      </c>
      <c r="R7" s="217">
        <v>75.44</v>
      </c>
      <c r="S7" s="218">
        <v>36</v>
      </c>
      <c r="T7" s="217">
        <v>11.47</v>
      </c>
      <c r="U7" s="218">
        <v>33</v>
      </c>
      <c r="V7" s="220">
        <f aca="true" t="shared" si="0" ref="V7:V36">COUNT(B7:U7)/2</f>
        <v>10</v>
      </c>
    </row>
    <row r="8" spans="1:22" ht="12.75">
      <c r="A8" s="221" t="s">
        <v>4</v>
      </c>
      <c r="B8" s="222">
        <v>19.26</v>
      </c>
      <c r="C8" s="223">
        <v>42</v>
      </c>
      <c r="D8" s="222">
        <v>27.49</v>
      </c>
      <c r="E8" s="223">
        <v>34</v>
      </c>
      <c r="F8" s="222">
        <v>32.31</v>
      </c>
      <c r="G8" s="223">
        <v>31</v>
      </c>
      <c r="H8" s="222">
        <v>50.42</v>
      </c>
      <c r="I8" s="223">
        <v>27</v>
      </c>
      <c r="J8" s="222">
        <v>57.2</v>
      </c>
      <c r="K8" s="223">
        <v>28</v>
      </c>
      <c r="L8" s="222">
        <v>42.56</v>
      </c>
      <c r="M8" s="223">
        <v>48</v>
      </c>
      <c r="N8" s="222">
        <v>20.37</v>
      </c>
      <c r="O8" s="223">
        <v>91</v>
      </c>
      <c r="P8" s="222">
        <v>23</v>
      </c>
      <c r="Q8" s="224">
        <v>7.1</v>
      </c>
      <c r="R8" s="222">
        <v>72.47</v>
      </c>
      <c r="S8" s="223">
        <v>19</v>
      </c>
      <c r="T8" s="222">
        <v>12.18</v>
      </c>
      <c r="U8" s="223">
        <v>69</v>
      </c>
      <c r="V8" s="225">
        <f t="shared" si="0"/>
        <v>10</v>
      </c>
    </row>
    <row r="9" spans="1:22" ht="12.75">
      <c r="A9" s="221" t="s">
        <v>102</v>
      </c>
      <c r="B9" s="222"/>
      <c r="C9" s="223"/>
      <c r="D9" s="222">
        <v>28.21</v>
      </c>
      <c r="E9" s="223">
        <v>46</v>
      </c>
      <c r="F9" s="222">
        <v>33.07</v>
      </c>
      <c r="G9" s="223">
        <v>44</v>
      </c>
      <c r="H9" s="222">
        <v>51.11</v>
      </c>
      <c r="I9" s="223">
        <v>33</v>
      </c>
      <c r="J9" s="222">
        <v>58.34</v>
      </c>
      <c r="K9" s="223">
        <v>38</v>
      </c>
      <c r="L9" s="222">
        <v>43.25</v>
      </c>
      <c r="M9" s="223">
        <v>58</v>
      </c>
      <c r="N9" s="222">
        <v>19.55</v>
      </c>
      <c r="O9" s="223">
        <v>58</v>
      </c>
      <c r="P9" s="222">
        <v>27.56</v>
      </c>
      <c r="Q9" s="224">
        <v>8.4</v>
      </c>
      <c r="R9" s="222">
        <v>74.07</v>
      </c>
      <c r="S9" s="223">
        <v>25</v>
      </c>
      <c r="T9" s="222">
        <v>12.01</v>
      </c>
      <c r="U9" s="223">
        <v>50</v>
      </c>
      <c r="V9" s="225">
        <f>COUNT(B9:U9)/2</f>
        <v>9</v>
      </c>
    </row>
    <row r="10" spans="1:22" ht="12.75">
      <c r="A10" s="221" t="s">
        <v>101</v>
      </c>
      <c r="B10" s="222">
        <v>20.21</v>
      </c>
      <c r="C10" s="223">
        <v>90</v>
      </c>
      <c r="D10" s="222">
        <v>30.06</v>
      </c>
      <c r="E10" s="223">
        <v>92</v>
      </c>
      <c r="F10" s="222">
        <v>33.42</v>
      </c>
      <c r="G10" s="223">
        <v>57</v>
      </c>
      <c r="H10" s="222">
        <v>51.56</v>
      </c>
      <c r="I10" s="223">
        <v>41</v>
      </c>
      <c r="J10" s="222">
        <v>58.58</v>
      </c>
      <c r="K10" s="223">
        <v>42</v>
      </c>
      <c r="L10" s="222"/>
      <c r="M10" s="223"/>
      <c r="N10" s="222">
        <v>20.43</v>
      </c>
      <c r="O10" s="223">
        <v>96</v>
      </c>
      <c r="P10" s="222"/>
      <c r="Q10" s="224"/>
      <c r="R10" s="222">
        <v>74.37</v>
      </c>
      <c r="S10" s="223">
        <v>31</v>
      </c>
      <c r="T10" s="222">
        <v>12.04</v>
      </c>
      <c r="U10" s="223">
        <v>55</v>
      </c>
      <c r="V10" s="225">
        <f t="shared" si="0"/>
        <v>8</v>
      </c>
    </row>
    <row r="11" spans="1:22" ht="12.75">
      <c r="A11" s="221" t="s">
        <v>103</v>
      </c>
      <c r="B11" s="222">
        <v>20.35</v>
      </c>
      <c r="C11" s="223">
        <v>94</v>
      </c>
      <c r="D11" s="222">
        <v>29.31</v>
      </c>
      <c r="E11" s="223">
        <v>77</v>
      </c>
      <c r="F11" s="222">
        <v>34.27</v>
      </c>
      <c r="G11" s="223">
        <v>78</v>
      </c>
      <c r="H11" s="222">
        <v>53.34</v>
      </c>
      <c r="I11" s="223">
        <v>71</v>
      </c>
      <c r="J11" s="222">
        <v>60.11</v>
      </c>
      <c r="K11" s="223">
        <v>58</v>
      </c>
      <c r="L11" s="222">
        <v>44.21</v>
      </c>
      <c r="M11" s="223">
        <v>69</v>
      </c>
      <c r="N11" s="222">
        <v>20.4</v>
      </c>
      <c r="O11" s="223">
        <v>95</v>
      </c>
      <c r="P11" s="222"/>
      <c r="Q11" s="224"/>
      <c r="R11" s="222">
        <v>76.27</v>
      </c>
      <c r="S11" s="223">
        <v>42</v>
      </c>
      <c r="T11" s="222">
        <v>12.48</v>
      </c>
      <c r="U11" s="223">
        <v>112</v>
      </c>
      <c r="V11" s="225">
        <f t="shared" si="0"/>
        <v>9</v>
      </c>
    </row>
    <row r="12" spans="1:22" ht="12.75">
      <c r="A12" s="221" t="s">
        <v>104</v>
      </c>
      <c r="B12" s="222">
        <v>21.03</v>
      </c>
      <c r="C12" s="223">
        <v>134</v>
      </c>
      <c r="D12" s="222">
        <v>29.17</v>
      </c>
      <c r="E12" s="223">
        <v>68</v>
      </c>
      <c r="F12" s="222"/>
      <c r="G12" s="223"/>
      <c r="H12" s="222">
        <v>53.42</v>
      </c>
      <c r="I12" s="223">
        <v>74</v>
      </c>
      <c r="J12" s="222">
        <v>62.12</v>
      </c>
      <c r="K12" s="223">
        <v>89</v>
      </c>
      <c r="L12" s="222">
        <v>45.06</v>
      </c>
      <c r="M12" s="223">
        <v>82</v>
      </c>
      <c r="N12" s="222">
        <v>20.54</v>
      </c>
      <c r="O12" s="223">
        <v>107</v>
      </c>
      <c r="P12" s="222"/>
      <c r="Q12" s="224"/>
      <c r="R12" s="222">
        <v>76.3</v>
      </c>
      <c r="S12" s="223">
        <v>43</v>
      </c>
      <c r="T12" s="222">
        <v>12.5</v>
      </c>
      <c r="U12" s="223">
        <v>115</v>
      </c>
      <c r="V12" s="225">
        <f t="shared" si="0"/>
        <v>8</v>
      </c>
    </row>
    <row r="13" spans="1:22" ht="12.75">
      <c r="A13" s="221" t="s">
        <v>81</v>
      </c>
      <c r="B13" s="222">
        <v>21.24</v>
      </c>
      <c r="C13" s="223">
        <v>156</v>
      </c>
      <c r="D13" s="222">
        <v>30.18</v>
      </c>
      <c r="E13" s="223">
        <v>97</v>
      </c>
      <c r="F13" s="222"/>
      <c r="G13" s="223"/>
      <c r="H13" s="222">
        <v>53.52</v>
      </c>
      <c r="I13" s="223">
        <v>79</v>
      </c>
      <c r="J13" s="222">
        <v>60.4</v>
      </c>
      <c r="K13" s="223">
        <v>63</v>
      </c>
      <c r="L13" s="222"/>
      <c r="M13" s="223"/>
      <c r="N13" s="222">
        <v>21.12</v>
      </c>
      <c r="O13" s="223">
        <v>121</v>
      </c>
      <c r="P13" s="222"/>
      <c r="Q13" s="224"/>
      <c r="R13" s="222"/>
      <c r="S13" s="223"/>
      <c r="T13" s="222"/>
      <c r="U13" s="223"/>
      <c r="V13" s="225">
        <f t="shared" si="0"/>
        <v>5</v>
      </c>
    </row>
    <row r="14" spans="1:22" ht="12.75">
      <c r="A14" s="221" t="s">
        <v>30</v>
      </c>
      <c r="B14" s="222">
        <v>21.42</v>
      </c>
      <c r="C14" s="223">
        <v>180</v>
      </c>
      <c r="D14" s="222">
        <v>31.45</v>
      </c>
      <c r="E14" s="223">
        <v>145</v>
      </c>
      <c r="F14" s="222"/>
      <c r="G14" s="223"/>
      <c r="H14" s="222">
        <v>56.12</v>
      </c>
      <c r="I14" s="223">
        <v>116</v>
      </c>
      <c r="J14" s="222"/>
      <c r="K14" s="223"/>
      <c r="L14" s="222">
        <v>48.26</v>
      </c>
      <c r="M14" s="223">
        <v>149</v>
      </c>
      <c r="N14" s="222">
        <v>22.13</v>
      </c>
      <c r="O14" s="223">
        <v>192</v>
      </c>
      <c r="P14" s="222"/>
      <c r="Q14" s="224"/>
      <c r="R14" s="222">
        <v>83.57</v>
      </c>
      <c r="S14" s="223">
        <v>108</v>
      </c>
      <c r="T14" s="222">
        <v>13.17</v>
      </c>
      <c r="U14" s="223">
        <v>160</v>
      </c>
      <c r="V14" s="225">
        <f t="shared" si="0"/>
        <v>7</v>
      </c>
    </row>
    <row r="15" spans="1:22" ht="12.75">
      <c r="A15" s="221" t="s">
        <v>32</v>
      </c>
      <c r="B15" s="222">
        <v>22.02</v>
      </c>
      <c r="C15" s="223">
        <v>201</v>
      </c>
      <c r="D15" s="222">
        <v>31.17</v>
      </c>
      <c r="E15" s="223">
        <v>128</v>
      </c>
      <c r="F15" s="222">
        <v>37.16</v>
      </c>
      <c r="G15" s="223">
        <v>178</v>
      </c>
      <c r="H15" s="222">
        <v>56.23</v>
      </c>
      <c r="I15" s="223">
        <v>120</v>
      </c>
      <c r="J15" s="222">
        <v>64.25</v>
      </c>
      <c r="K15" s="223">
        <v>116</v>
      </c>
      <c r="L15" s="222">
        <v>48.07</v>
      </c>
      <c r="M15" s="223">
        <v>144</v>
      </c>
      <c r="N15" s="222">
        <v>22.09</v>
      </c>
      <c r="O15" s="223">
        <v>187</v>
      </c>
      <c r="P15" s="222"/>
      <c r="Q15" s="224"/>
      <c r="R15" s="222">
        <v>81.28</v>
      </c>
      <c r="S15" s="223">
        <v>89</v>
      </c>
      <c r="T15" s="222"/>
      <c r="U15" s="223"/>
      <c r="V15" s="225">
        <f t="shared" si="0"/>
        <v>8</v>
      </c>
    </row>
    <row r="16" spans="1:22" ht="12.75">
      <c r="A16" s="221" t="s">
        <v>87</v>
      </c>
      <c r="B16" s="222">
        <v>22.22</v>
      </c>
      <c r="C16" s="223">
        <v>223</v>
      </c>
      <c r="D16" s="222"/>
      <c r="E16" s="223"/>
      <c r="F16" s="222">
        <v>38.34</v>
      </c>
      <c r="G16" s="223">
        <v>218</v>
      </c>
      <c r="H16" s="222"/>
      <c r="I16" s="223"/>
      <c r="J16" s="222"/>
      <c r="K16" s="223"/>
      <c r="L16" s="222"/>
      <c r="M16" s="223"/>
      <c r="N16" s="222">
        <v>22.33</v>
      </c>
      <c r="O16" s="223">
        <v>217</v>
      </c>
      <c r="P16" s="222"/>
      <c r="Q16" s="224"/>
      <c r="R16" s="222"/>
      <c r="S16" s="223"/>
      <c r="T16" s="222">
        <v>13.51</v>
      </c>
      <c r="U16" s="223">
        <v>227</v>
      </c>
      <c r="V16" s="225">
        <f>COUNT(B16:U16)/2</f>
        <v>4</v>
      </c>
    </row>
    <row r="17" spans="1:22" ht="12.75">
      <c r="A17" s="221" t="s">
        <v>80</v>
      </c>
      <c r="B17" s="222">
        <v>23.05</v>
      </c>
      <c r="C17" s="223">
        <v>271</v>
      </c>
      <c r="D17" s="222">
        <v>33.15</v>
      </c>
      <c r="E17" s="223">
        <v>196</v>
      </c>
      <c r="F17" s="222" t="s">
        <v>195</v>
      </c>
      <c r="G17" s="223"/>
      <c r="H17" s="222"/>
      <c r="I17" s="223"/>
      <c r="J17" s="222"/>
      <c r="K17" s="223"/>
      <c r="L17" s="222"/>
      <c r="M17" s="223"/>
      <c r="N17" s="222"/>
      <c r="O17" s="223"/>
      <c r="P17" s="222"/>
      <c r="Q17" s="224"/>
      <c r="R17" s="222"/>
      <c r="S17" s="223"/>
      <c r="T17" s="222"/>
      <c r="U17" s="223"/>
      <c r="V17" s="225">
        <f>COUNT(B17:U17)/2</f>
        <v>2</v>
      </c>
    </row>
    <row r="18" spans="1:22" ht="12.75">
      <c r="A18" s="221" t="s">
        <v>135</v>
      </c>
      <c r="B18" s="222">
        <v>23.08</v>
      </c>
      <c r="C18" s="223">
        <v>281</v>
      </c>
      <c r="D18" s="222">
        <v>32.48</v>
      </c>
      <c r="E18" s="223">
        <v>176</v>
      </c>
      <c r="F18" s="222">
        <v>37.04</v>
      </c>
      <c r="G18" s="223">
        <v>168</v>
      </c>
      <c r="H18" s="222"/>
      <c r="I18" s="223"/>
      <c r="J18" s="222">
        <v>66.52</v>
      </c>
      <c r="K18" s="223">
        <v>143</v>
      </c>
      <c r="L18" s="222">
        <v>51.29</v>
      </c>
      <c r="M18" s="223">
        <v>208</v>
      </c>
      <c r="N18" s="222">
        <v>22.42</v>
      </c>
      <c r="O18" s="223">
        <v>225</v>
      </c>
      <c r="P18" s="222">
        <v>20.42</v>
      </c>
      <c r="Q18" s="224">
        <v>5.7</v>
      </c>
      <c r="R18" s="222">
        <v>82.02</v>
      </c>
      <c r="S18" s="223">
        <v>94</v>
      </c>
      <c r="T18" s="222"/>
      <c r="U18" s="223"/>
      <c r="V18" s="225">
        <f>COUNT(B18:U18)/2</f>
        <v>8</v>
      </c>
    </row>
    <row r="19" spans="1:22" ht="12.75">
      <c r="A19" s="221" t="s">
        <v>31</v>
      </c>
      <c r="B19" s="222">
        <v>23.13</v>
      </c>
      <c r="C19" s="223">
        <v>282</v>
      </c>
      <c r="D19" s="222">
        <v>32.34</v>
      </c>
      <c r="E19" s="223">
        <v>172</v>
      </c>
      <c r="F19" s="222">
        <v>38.46</v>
      </c>
      <c r="G19" s="223">
        <v>232</v>
      </c>
      <c r="H19" s="222">
        <v>59.07</v>
      </c>
      <c r="I19" s="223">
        <v>175</v>
      </c>
      <c r="J19" s="222"/>
      <c r="K19" s="223"/>
      <c r="L19" s="222">
        <v>52.46</v>
      </c>
      <c r="M19" s="223">
        <v>236</v>
      </c>
      <c r="N19" s="222">
        <v>23.25</v>
      </c>
      <c r="O19" s="223">
        <v>276</v>
      </c>
      <c r="P19" s="222"/>
      <c r="Q19" s="224"/>
      <c r="R19" s="222">
        <v>87.56</v>
      </c>
      <c r="S19" s="223">
        <v>201</v>
      </c>
      <c r="T19" s="222">
        <v>14.21</v>
      </c>
      <c r="U19" s="223">
        <v>293</v>
      </c>
      <c r="V19" s="225">
        <f>COUNT(B19:U19)/2</f>
        <v>8</v>
      </c>
    </row>
    <row r="20" spans="1:22" ht="12.75">
      <c r="A20" s="221" t="s">
        <v>73</v>
      </c>
      <c r="B20" s="222">
        <v>23.51</v>
      </c>
      <c r="C20" s="223">
        <v>315</v>
      </c>
      <c r="D20" s="222">
        <v>34.46</v>
      </c>
      <c r="E20" s="223">
        <v>248</v>
      </c>
      <c r="F20" s="222"/>
      <c r="G20" s="223"/>
      <c r="H20" s="222"/>
      <c r="I20" s="223"/>
      <c r="J20" s="222"/>
      <c r="K20" s="223"/>
      <c r="L20" s="222"/>
      <c r="M20" s="223"/>
      <c r="N20" s="222">
        <v>23.54</v>
      </c>
      <c r="O20" s="223">
        <v>307</v>
      </c>
      <c r="P20" s="222">
        <v>32.5</v>
      </c>
      <c r="Q20" s="224">
        <v>8.4</v>
      </c>
      <c r="R20" s="222"/>
      <c r="S20" s="223"/>
      <c r="T20" s="222"/>
      <c r="U20" s="223"/>
      <c r="V20" s="225">
        <f t="shared" si="0"/>
        <v>4</v>
      </c>
    </row>
    <row r="21" spans="1:22" ht="12.75">
      <c r="A21" s="221" t="s">
        <v>106</v>
      </c>
      <c r="B21" s="222"/>
      <c r="C21" s="223"/>
      <c r="D21" s="222"/>
      <c r="E21" s="223"/>
      <c r="F21" s="222"/>
      <c r="G21" s="223"/>
      <c r="H21" s="222"/>
      <c r="I21" s="223"/>
      <c r="J21" s="222"/>
      <c r="K21" s="223"/>
      <c r="L21" s="222"/>
      <c r="M21" s="223"/>
      <c r="N21" s="222"/>
      <c r="O21" s="223"/>
      <c r="P21" s="222"/>
      <c r="Q21" s="224"/>
      <c r="R21" s="222"/>
      <c r="S21" s="223"/>
      <c r="T21" s="222">
        <v>14.07</v>
      </c>
      <c r="U21" s="223">
        <v>256</v>
      </c>
      <c r="V21" s="225">
        <f>COUNT(B21:U21)/2</f>
        <v>1</v>
      </c>
    </row>
    <row r="22" spans="1:22" ht="12.75">
      <c r="A22" s="221" t="s">
        <v>7</v>
      </c>
      <c r="B22" s="222">
        <v>31.02</v>
      </c>
      <c r="C22" s="223">
        <v>497</v>
      </c>
      <c r="D22" s="222">
        <v>38.24</v>
      </c>
      <c r="E22" s="223">
        <v>313</v>
      </c>
      <c r="F22" s="222"/>
      <c r="G22" s="223"/>
      <c r="H22" s="222"/>
      <c r="I22" s="223"/>
      <c r="J22" s="222">
        <v>68.13</v>
      </c>
      <c r="K22" s="223">
        <v>160</v>
      </c>
      <c r="L22" s="222">
        <v>50.46</v>
      </c>
      <c r="M22" s="223">
        <v>196</v>
      </c>
      <c r="N22" s="222"/>
      <c r="O22" s="223"/>
      <c r="P22" s="222"/>
      <c r="Q22" s="224"/>
      <c r="R22" s="222">
        <v>86.54</v>
      </c>
      <c r="S22" s="223">
        <v>144</v>
      </c>
      <c r="T22" s="222"/>
      <c r="U22" s="223"/>
      <c r="V22" s="225">
        <f aca="true" t="shared" si="1" ref="V22:V29">COUNT(B22:U22)/2</f>
        <v>5</v>
      </c>
    </row>
    <row r="23" spans="1:22" ht="12.75">
      <c r="A23" s="221" t="s">
        <v>29</v>
      </c>
      <c r="B23" s="222">
        <v>23.49</v>
      </c>
      <c r="C23" s="223">
        <v>310</v>
      </c>
      <c r="D23" s="222">
        <v>32.59</v>
      </c>
      <c r="E23" s="223">
        <v>183</v>
      </c>
      <c r="F23" s="222">
        <v>39.35</v>
      </c>
      <c r="G23" s="223">
        <v>258</v>
      </c>
      <c r="H23" s="222">
        <v>61.49</v>
      </c>
      <c r="I23" s="223">
        <v>228</v>
      </c>
      <c r="J23" s="222"/>
      <c r="K23" s="223"/>
      <c r="L23" s="222"/>
      <c r="M23" s="223"/>
      <c r="N23" s="222">
        <v>23.21</v>
      </c>
      <c r="O23" s="223">
        <v>272</v>
      </c>
      <c r="P23" s="222">
        <v>24.56</v>
      </c>
      <c r="Q23" s="224">
        <v>6</v>
      </c>
      <c r="R23" s="222"/>
      <c r="S23" s="223"/>
      <c r="T23" s="222"/>
      <c r="U23" s="223"/>
      <c r="V23" s="225">
        <f t="shared" si="1"/>
        <v>6</v>
      </c>
    </row>
    <row r="24" spans="1:22" ht="12.75">
      <c r="A24" s="221" t="s">
        <v>5</v>
      </c>
      <c r="B24" s="222">
        <v>23.54</v>
      </c>
      <c r="C24" s="223">
        <v>319</v>
      </c>
      <c r="D24" s="222">
        <v>34.31</v>
      </c>
      <c r="E24" s="223">
        <v>242</v>
      </c>
      <c r="F24" s="222">
        <v>39.11</v>
      </c>
      <c r="G24" s="223">
        <v>248</v>
      </c>
      <c r="H24" s="222">
        <v>59.53</v>
      </c>
      <c r="I24" s="223">
        <v>194</v>
      </c>
      <c r="J24" s="222">
        <v>66.24</v>
      </c>
      <c r="K24" s="223">
        <v>139</v>
      </c>
      <c r="L24" s="222">
        <v>49.51</v>
      </c>
      <c r="M24" s="223">
        <v>180</v>
      </c>
      <c r="N24" s="222">
        <v>23.19</v>
      </c>
      <c r="O24" s="223">
        <v>271</v>
      </c>
      <c r="P24" s="222"/>
      <c r="Q24" s="224"/>
      <c r="R24" s="222"/>
      <c r="S24" s="223"/>
      <c r="T24" s="222">
        <v>17.13</v>
      </c>
      <c r="U24" s="223">
        <v>484</v>
      </c>
      <c r="V24" s="225">
        <f t="shared" si="1"/>
        <v>8</v>
      </c>
    </row>
    <row r="25" spans="1:22" ht="12.75">
      <c r="A25" s="221" t="s">
        <v>85</v>
      </c>
      <c r="B25" s="222">
        <v>24.11</v>
      </c>
      <c r="C25" s="223">
        <v>333</v>
      </c>
      <c r="D25" s="222">
        <v>35.26</v>
      </c>
      <c r="E25" s="223">
        <v>267</v>
      </c>
      <c r="F25" s="222"/>
      <c r="G25" s="223"/>
      <c r="H25" s="222"/>
      <c r="I25" s="223"/>
      <c r="J25" s="222"/>
      <c r="K25" s="223"/>
      <c r="L25" s="222">
        <v>54.17</v>
      </c>
      <c r="M25" s="223">
        <v>260</v>
      </c>
      <c r="N25" s="222">
        <v>23.52</v>
      </c>
      <c r="O25" s="223">
        <v>305</v>
      </c>
      <c r="P25" s="222"/>
      <c r="Q25" s="224"/>
      <c r="R25" s="222"/>
      <c r="S25" s="223"/>
      <c r="T25" s="222"/>
      <c r="U25" s="223"/>
      <c r="V25" s="225">
        <f t="shared" si="1"/>
        <v>4</v>
      </c>
    </row>
    <row r="26" spans="1:22" ht="12.75">
      <c r="A26" s="221" t="s">
        <v>140</v>
      </c>
      <c r="B26" s="222">
        <v>24.19</v>
      </c>
      <c r="C26" s="223">
        <v>342</v>
      </c>
      <c r="D26" s="222">
        <v>35.09</v>
      </c>
      <c r="E26" s="223">
        <v>258</v>
      </c>
      <c r="F26" s="222">
        <v>40.22</v>
      </c>
      <c r="G26" s="223">
        <v>290</v>
      </c>
      <c r="H26" s="222"/>
      <c r="I26" s="223"/>
      <c r="J26" s="222">
        <v>71.43</v>
      </c>
      <c r="K26" s="223">
        <v>215</v>
      </c>
      <c r="L26" s="222">
        <v>54.33</v>
      </c>
      <c r="M26" s="223">
        <v>266</v>
      </c>
      <c r="N26" s="222"/>
      <c r="O26" s="223"/>
      <c r="P26" s="222">
        <v>32.01</v>
      </c>
      <c r="Q26" s="224">
        <v>7.6</v>
      </c>
      <c r="R26" s="222">
        <v>92.51</v>
      </c>
      <c r="S26" s="223">
        <v>154</v>
      </c>
      <c r="T26" s="222"/>
      <c r="U26" s="223"/>
      <c r="V26" s="225">
        <f t="shared" si="1"/>
        <v>7</v>
      </c>
    </row>
    <row r="27" spans="1:22" ht="12.75">
      <c r="A27" s="221" t="s">
        <v>127</v>
      </c>
      <c r="B27" s="222">
        <v>24.51</v>
      </c>
      <c r="C27" s="223">
        <v>378</v>
      </c>
      <c r="D27" s="222"/>
      <c r="E27" s="223"/>
      <c r="F27" s="222">
        <v>42.24</v>
      </c>
      <c r="G27" s="223">
        <v>344</v>
      </c>
      <c r="H27" s="222"/>
      <c r="I27" s="223"/>
      <c r="J27" s="222"/>
      <c r="K27" s="223"/>
      <c r="L27" s="222"/>
      <c r="M27" s="223"/>
      <c r="N27" s="222">
        <v>26.13</v>
      </c>
      <c r="O27" s="223"/>
      <c r="P27" s="222"/>
      <c r="Q27" s="224"/>
      <c r="R27" s="222"/>
      <c r="S27" s="223"/>
      <c r="T27" s="222"/>
      <c r="U27" s="223"/>
      <c r="V27" s="225">
        <f t="shared" si="1"/>
        <v>2.5</v>
      </c>
    </row>
    <row r="28" spans="1:22" ht="12.75">
      <c r="A28" s="221" t="s">
        <v>150</v>
      </c>
      <c r="B28" s="222">
        <v>25.11</v>
      </c>
      <c r="C28" s="223">
        <v>394</v>
      </c>
      <c r="D28" s="222">
        <v>35.26</v>
      </c>
      <c r="E28" s="223">
        <v>268</v>
      </c>
      <c r="F28" s="222">
        <v>42.34</v>
      </c>
      <c r="G28" s="223">
        <v>346</v>
      </c>
      <c r="H28" s="222">
        <v>68.2</v>
      </c>
      <c r="I28" s="223">
        <v>302</v>
      </c>
      <c r="J28" s="222">
        <v>74.31</v>
      </c>
      <c r="K28" s="223">
        <v>248</v>
      </c>
      <c r="L28" s="222">
        <v>55.17</v>
      </c>
      <c r="M28" s="223">
        <v>277</v>
      </c>
      <c r="N28" s="222">
        <v>26.02</v>
      </c>
      <c r="O28" s="223">
        <v>397</v>
      </c>
      <c r="P28" s="222">
        <v>25.55</v>
      </c>
      <c r="Q28" s="224">
        <v>5.5</v>
      </c>
      <c r="R28" s="222">
        <v>95.47</v>
      </c>
      <c r="S28" s="223">
        <v>208</v>
      </c>
      <c r="T28" s="222">
        <v>16</v>
      </c>
      <c r="U28" s="223">
        <v>419</v>
      </c>
      <c r="V28" s="225">
        <f t="shared" si="1"/>
        <v>10</v>
      </c>
    </row>
    <row r="29" spans="1:22" ht="12.75">
      <c r="A29" s="221" t="s">
        <v>99</v>
      </c>
      <c r="B29" s="222">
        <v>25.23</v>
      </c>
      <c r="C29" s="223">
        <v>402</v>
      </c>
      <c r="D29" s="222">
        <v>36.19</v>
      </c>
      <c r="E29" s="223">
        <v>280</v>
      </c>
      <c r="F29" s="222"/>
      <c r="G29" s="223"/>
      <c r="H29" s="222"/>
      <c r="I29" s="223"/>
      <c r="J29" s="222"/>
      <c r="K29" s="223"/>
      <c r="L29" s="222"/>
      <c r="M29" s="223"/>
      <c r="N29" s="222"/>
      <c r="O29" s="223"/>
      <c r="P29" s="222"/>
      <c r="Q29" s="224"/>
      <c r="R29" s="222"/>
      <c r="S29" s="223"/>
      <c r="T29" s="222"/>
      <c r="U29" s="223"/>
      <c r="V29" s="225">
        <f t="shared" si="1"/>
        <v>2</v>
      </c>
    </row>
    <row r="30" spans="1:22" ht="12.75">
      <c r="A30" s="221" t="s">
        <v>49</v>
      </c>
      <c r="B30" s="222"/>
      <c r="C30" s="223"/>
      <c r="D30" s="222"/>
      <c r="E30" s="223"/>
      <c r="F30" s="222"/>
      <c r="G30" s="223"/>
      <c r="H30" s="222"/>
      <c r="I30" s="223"/>
      <c r="J30" s="222"/>
      <c r="K30" s="223"/>
      <c r="L30" s="222"/>
      <c r="M30" s="223"/>
      <c r="N30" s="222"/>
      <c r="O30" s="223"/>
      <c r="P30" s="222"/>
      <c r="Q30" s="224"/>
      <c r="R30" s="222"/>
      <c r="S30" s="223"/>
      <c r="T30" s="222"/>
      <c r="U30" s="223"/>
      <c r="V30" s="225">
        <f t="shared" si="0"/>
        <v>0</v>
      </c>
    </row>
    <row r="31" spans="1:22" ht="12.75">
      <c r="A31" s="221" t="s">
        <v>6</v>
      </c>
      <c r="B31" s="222">
        <v>58.21</v>
      </c>
      <c r="C31" s="223">
        <v>527</v>
      </c>
      <c r="D31" s="222"/>
      <c r="E31" s="223"/>
      <c r="F31" s="222"/>
      <c r="G31" s="223"/>
      <c r="H31" s="222"/>
      <c r="I31" s="223"/>
      <c r="J31" s="222"/>
      <c r="K31" s="223"/>
      <c r="L31" s="222"/>
      <c r="M31" s="223"/>
      <c r="N31" s="222">
        <v>27.28</v>
      </c>
      <c r="O31" s="223">
        <v>437</v>
      </c>
      <c r="P31" s="222"/>
      <c r="Q31" s="224"/>
      <c r="R31" s="222"/>
      <c r="S31" s="223"/>
      <c r="T31" s="222">
        <v>16.4</v>
      </c>
      <c r="U31" s="223">
        <v>463</v>
      </c>
      <c r="V31" s="225">
        <f t="shared" si="0"/>
        <v>3</v>
      </c>
    </row>
    <row r="32" spans="1:22" ht="12.75">
      <c r="A32" s="221" t="s">
        <v>86</v>
      </c>
      <c r="B32" s="222"/>
      <c r="C32" s="223"/>
      <c r="D32" s="222"/>
      <c r="E32" s="223"/>
      <c r="F32" s="222"/>
      <c r="G32" s="223"/>
      <c r="H32" s="222"/>
      <c r="I32" s="223"/>
      <c r="J32" s="222"/>
      <c r="K32" s="223"/>
      <c r="L32" s="222"/>
      <c r="M32" s="223"/>
      <c r="N32" s="222"/>
      <c r="O32" s="223"/>
      <c r="P32" s="222"/>
      <c r="Q32" s="224"/>
      <c r="R32" s="222"/>
      <c r="S32" s="223"/>
      <c r="T32" s="222"/>
      <c r="U32" s="223"/>
      <c r="V32" s="225">
        <f t="shared" si="0"/>
        <v>0</v>
      </c>
    </row>
    <row r="33" spans="1:22" ht="12.75">
      <c r="A33" s="221" t="s">
        <v>26</v>
      </c>
      <c r="B33" s="222">
        <v>30.05</v>
      </c>
      <c r="C33" s="223">
        <v>493</v>
      </c>
      <c r="D33" s="222"/>
      <c r="E33" s="223"/>
      <c r="F33" s="222"/>
      <c r="G33" s="223"/>
      <c r="H33" s="222"/>
      <c r="I33" s="223"/>
      <c r="J33" s="222"/>
      <c r="K33" s="223"/>
      <c r="L33" s="222"/>
      <c r="M33" s="223"/>
      <c r="N33" s="222">
        <v>29.51</v>
      </c>
      <c r="O33" s="223">
        <v>470</v>
      </c>
      <c r="P33" s="222"/>
      <c r="Q33" s="224"/>
      <c r="R33" s="222"/>
      <c r="S33" s="223"/>
      <c r="T33" s="222">
        <v>17.46</v>
      </c>
      <c r="U33" s="223">
        <v>495</v>
      </c>
      <c r="V33" s="225">
        <f t="shared" si="0"/>
        <v>3</v>
      </c>
    </row>
    <row r="34" spans="1:22" ht="12.75">
      <c r="A34" s="221" t="s">
        <v>119</v>
      </c>
      <c r="B34" s="222"/>
      <c r="C34" s="223"/>
      <c r="D34" s="222"/>
      <c r="E34" s="223"/>
      <c r="F34" s="222">
        <v>60.16</v>
      </c>
      <c r="G34" s="223">
        <v>481</v>
      </c>
      <c r="H34" s="222">
        <v>90.19</v>
      </c>
      <c r="I34" s="223">
        <v>373</v>
      </c>
      <c r="J34" s="222"/>
      <c r="K34" s="223"/>
      <c r="L34" s="222"/>
      <c r="M34" s="223"/>
      <c r="N34" s="222">
        <v>34.34</v>
      </c>
      <c r="O34" s="223">
        <v>495</v>
      </c>
      <c r="P34" s="222"/>
      <c r="Q34" s="224"/>
      <c r="R34" s="222"/>
      <c r="S34" s="223"/>
      <c r="T34" s="222"/>
      <c r="U34" s="223"/>
      <c r="V34" s="225">
        <f t="shared" si="0"/>
        <v>3</v>
      </c>
    </row>
    <row r="35" spans="1:22" ht="12.75">
      <c r="A35" s="226" t="s">
        <v>199</v>
      </c>
      <c r="B35" s="227"/>
      <c r="C35" s="228"/>
      <c r="D35" s="227"/>
      <c r="E35" s="228"/>
      <c r="F35" s="227"/>
      <c r="G35" s="228"/>
      <c r="H35" s="227"/>
      <c r="I35" s="228"/>
      <c r="J35" s="227"/>
      <c r="K35" s="228"/>
      <c r="L35" s="227"/>
      <c r="M35" s="228"/>
      <c r="N35" s="227">
        <v>31.45</v>
      </c>
      <c r="O35" s="228">
        <v>483</v>
      </c>
      <c r="P35" s="227"/>
      <c r="Q35" s="229"/>
      <c r="R35" s="227"/>
      <c r="S35" s="228"/>
      <c r="T35" s="227"/>
      <c r="U35" s="228"/>
      <c r="V35" s="230">
        <f>COUNT(B35:U35)/2</f>
        <v>1</v>
      </c>
    </row>
    <row r="36" spans="1:22" ht="12.75" hidden="1">
      <c r="A36" s="24" t="s">
        <v>98</v>
      </c>
      <c r="B36" s="4"/>
      <c r="C36" s="21"/>
      <c r="E36" s="21"/>
      <c r="G36" s="21"/>
      <c r="I36" s="21"/>
      <c r="J36" s="4"/>
      <c r="K36" s="21"/>
      <c r="M36" s="21"/>
      <c r="N36" s="4"/>
      <c r="O36" s="21"/>
      <c r="Q36" s="91"/>
      <c r="S36" s="21"/>
      <c r="U36" s="21"/>
      <c r="V36" s="25">
        <f t="shared" si="0"/>
        <v>0</v>
      </c>
    </row>
    <row r="37" spans="1:22" ht="12.75" hidden="1">
      <c r="A37" s="24" t="s">
        <v>88</v>
      </c>
      <c r="B37" s="4"/>
      <c r="C37" s="21"/>
      <c r="E37" s="21"/>
      <c r="G37" s="21"/>
      <c r="I37" s="21"/>
      <c r="J37" s="4"/>
      <c r="K37" s="21"/>
      <c r="M37" s="21"/>
      <c r="N37" s="4"/>
      <c r="O37" s="21"/>
      <c r="Q37" s="91"/>
      <c r="S37" s="21"/>
      <c r="U37" s="21"/>
      <c r="V37" s="25">
        <f>COUNT(B37:U37)/2</f>
        <v>0</v>
      </c>
    </row>
    <row r="38" spans="1:22" ht="12.75" hidden="1">
      <c r="A38" s="24" t="s">
        <v>105</v>
      </c>
      <c r="B38" s="4"/>
      <c r="C38" s="21"/>
      <c r="E38" s="21"/>
      <c r="G38" s="21"/>
      <c r="I38" s="21"/>
      <c r="J38" s="4"/>
      <c r="K38" s="21"/>
      <c r="M38" s="21"/>
      <c r="N38" s="4"/>
      <c r="O38" s="21"/>
      <c r="Q38" s="91"/>
      <c r="S38" s="21"/>
      <c r="U38" s="21"/>
      <c r="V38" s="25">
        <f>COUNT(B38:U38)/2</f>
        <v>0</v>
      </c>
    </row>
    <row r="39" spans="1:22" ht="12.75" hidden="1">
      <c r="A39" s="24" t="s">
        <v>70</v>
      </c>
      <c r="B39" s="4"/>
      <c r="C39" s="21"/>
      <c r="E39" s="21"/>
      <c r="G39" s="21"/>
      <c r="I39" s="21"/>
      <c r="J39" s="4"/>
      <c r="K39" s="21"/>
      <c r="M39" s="21"/>
      <c r="N39" s="4"/>
      <c r="O39" s="21"/>
      <c r="Q39" s="91"/>
      <c r="S39" s="21"/>
      <c r="U39" s="21"/>
      <c r="V39" s="25">
        <f>COUNT(B39:U39)/2</f>
        <v>0</v>
      </c>
    </row>
    <row r="40" spans="1:22" ht="12.75" hidden="1">
      <c r="A40" s="24" t="s">
        <v>142</v>
      </c>
      <c r="B40" s="4"/>
      <c r="C40" s="21"/>
      <c r="E40" s="21"/>
      <c r="G40" s="21"/>
      <c r="I40" s="21"/>
      <c r="J40" s="4"/>
      <c r="K40" s="21"/>
      <c r="M40" s="21"/>
      <c r="N40" s="4"/>
      <c r="O40" s="21"/>
      <c r="Q40" s="91"/>
      <c r="S40" s="21"/>
      <c r="U40" s="21"/>
      <c r="V40" s="25">
        <f>COUNT(B40:U40)/2</f>
        <v>0</v>
      </c>
    </row>
    <row r="41" spans="1:22" ht="12.75" hidden="1">
      <c r="A41" s="24" t="s">
        <v>100</v>
      </c>
      <c r="B41" s="4"/>
      <c r="C41" s="21"/>
      <c r="E41" s="21"/>
      <c r="G41" s="21"/>
      <c r="I41" s="21"/>
      <c r="J41" s="4"/>
      <c r="K41" s="21"/>
      <c r="M41" s="21"/>
      <c r="N41" s="4"/>
      <c r="O41" s="21"/>
      <c r="Q41" s="91"/>
      <c r="S41" s="21"/>
      <c r="U41" s="21"/>
      <c r="V41" s="25">
        <f>COUNT(B41:U41)/2</f>
        <v>0</v>
      </c>
    </row>
    <row r="42" spans="1:23" ht="12.75">
      <c r="A42" s="26" t="s">
        <v>8</v>
      </c>
      <c r="B42" s="83"/>
      <c r="C42" s="84">
        <v>527</v>
      </c>
      <c r="D42" s="23"/>
      <c r="E42" s="84">
        <v>396</v>
      </c>
      <c r="F42" s="23"/>
      <c r="G42" s="84">
        <v>482</v>
      </c>
      <c r="H42" s="23"/>
      <c r="I42" s="84">
        <v>378</v>
      </c>
      <c r="J42" s="83"/>
      <c r="K42" s="84">
        <v>326</v>
      </c>
      <c r="L42" s="23"/>
      <c r="M42" s="84">
        <v>373</v>
      </c>
      <c r="N42" s="83"/>
      <c r="O42" s="84">
        <v>505</v>
      </c>
      <c r="P42" s="23"/>
      <c r="Q42" s="92"/>
      <c r="R42" s="23"/>
      <c r="S42" s="84">
        <v>301</v>
      </c>
      <c r="T42" s="23"/>
      <c r="U42" s="84">
        <v>534</v>
      </c>
      <c r="V42" s="27"/>
      <c r="W42" s="28"/>
    </row>
    <row r="43" spans="1:22" ht="12.75">
      <c r="A43" s="24"/>
      <c r="B43" s="4"/>
      <c r="C43" s="21"/>
      <c r="E43" s="21"/>
      <c r="G43" s="21"/>
      <c r="I43" s="21"/>
      <c r="J43" s="4"/>
      <c r="K43" s="21"/>
      <c r="M43" s="21"/>
      <c r="N43" s="4"/>
      <c r="O43" s="21"/>
      <c r="Q43" s="91"/>
      <c r="S43" s="21"/>
      <c r="U43" s="21"/>
      <c r="V43" s="25"/>
    </row>
    <row r="44" spans="1:22" ht="12.75">
      <c r="A44" s="36" t="s">
        <v>51</v>
      </c>
      <c r="B44" s="78" t="s">
        <v>92</v>
      </c>
      <c r="C44" s="21"/>
      <c r="D44" s="78" t="s">
        <v>94</v>
      </c>
      <c r="E44" s="21"/>
      <c r="F44" s="78" t="s">
        <v>114</v>
      </c>
      <c r="G44" s="21"/>
      <c r="H44" s="78" t="s">
        <v>95</v>
      </c>
      <c r="I44" s="21"/>
      <c r="J44" s="78" t="s">
        <v>92</v>
      </c>
      <c r="K44" s="21"/>
      <c r="L44" s="78" t="s">
        <v>116</v>
      </c>
      <c r="M44" s="21"/>
      <c r="N44" s="78"/>
      <c r="O44" s="21"/>
      <c r="P44" s="78"/>
      <c r="Q44" s="91"/>
      <c r="R44" s="78"/>
      <c r="S44" s="21"/>
      <c r="T44" s="78"/>
      <c r="U44" s="21"/>
      <c r="V44" s="22"/>
    </row>
    <row r="45" spans="1:22" ht="12.75">
      <c r="A45" s="24" t="s">
        <v>84</v>
      </c>
      <c r="B45" s="4">
        <v>21.36</v>
      </c>
      <c r="C45" s="21">
        <v>173</v>
      </c>
      <c r="E45" s="21"/>
      <c r="G45" s="21"/>
      <c r="I45" s="21"/>
      <c r="J45" s="4"/>
      <c r="K45" s="21"/>
      <c r="L45" s="4">
        <v>29.25</v>
      </c>
      <c r="M45" s="21">
        <v>10</v>
      </c>
      <c r="N45" s="4"/>
      <c r="O45" s="21"/>
      <c r="Q45" s="91"/>
      <c r="S45" s="21"/>
      <c r="U45" s="21"/>
      <c r="V45" s="25">
        <f>COUNT(B45:U45)/2</f>
        <v>2</v>
      </c>
    </row>
    <row r="46" spans="1:22" ht="12.75" hidden="1">
      <c r="A46" s="24" t="s">
        <v>107</v>
      </c>
      <c r="B46" s="4"/>
      <c r="C46" s="21"/>
      <c r="E46" s="21"/>
      <c r="G46" s="21"/>
      <c r="I46" s="21"/>
      <c r="J46" s="4"/>
      <c r="K46" s="21"/>
      <c r="M46" s="21"/>
      <c r="N46" s="4"/>
      <c r="O46" s="21"/>
      <c r="Q46" s="91"/>
      <c r="S46" s="21"/>
      <c r="U46" s="21"/>
      <c r="V46" s="25">
        <f>COUNT(B46:U46)/2</f>
        <v>0</v>
      </c>
    </row>
    <row r="47" spans="1:22" ht="12.75">
      <c r="A47" s="26" t="s">
        <v>8</v>
      </c>
      <c r="B47" s="83"/>
      <c r="C47" s="84">
        <v>527</v>
      </c>
      <c r="D47" s="23"/>
      <c r="E47" s="84"/>
      <c r="F47" s="23"/>
      <c r="G47" s="84"/>
      <c r="H47" s="23"/>
      <c r="I47" s="84"/>
      <c r="J47" s="83"/>
      <c r="K47" s="84"/>
      <c r="L47" s="23"/>
      <c r="M47" s="84">
        <v>62</v>
      </c>
      <c r="N47" s="83"/>
      <c r="O47" s="84"/>
      <c r="P47" s="23"/>
      <c r="Q47" s="92"/>
      <c r="R47" s="23"/>
      <c r="S47" s="84"/>
      <c r="T47" s="23"/>
      <c r="U47" s="84"/>
      <c r="V47" s="27"/>
    </row>
    <row r="48" spans="1:22" ht="12.75">
      <c r="A48" s="24"/>
      <c r="B48" s="4"/>
      <c r="C48" s="21"/>
      <c r="E48" s="21"/>
      <c r="G48" s="21"/>
      <c r="I48" s="21"/>
      <c r="J48" s="4"/>
      <c r="K48" s="21"/>
      <c r="M48" s="21"/>
      <c r="N48" s="4"/>
      <c r="O48" s="21"/>
      <c r="Q48" s="91"/>
      <c r="S48" s="21"/>
      <c r="U48" s="21"/>
      <c r="V48" s="25"/>
    </row>
    <row r="49" spans="1:22" ht="12.75">
      <c r="A49" s="36" t="s">
        <v>52</v>
      </c>
      <c r="B49" s="78" t="s">
        <v>93</v>
      </c>
      <c r="C49" s="21"/>
      <c r="D49" s="78" t="s">
        <v>94</v>
      </c>
      <c r="E49" s="21"/>
      <c r="F49" s="78" t="s">
        <v>114</v>
      </c>
      <c r="G49" s="21"/>
      <c r="H49" s="78" t="s">
        <v>95</v>
      </c>
      <c r="I49" s="21"/>
      <c r="J49" s="78" t="s">
        <v>116</v>
      </c>
      <c r="K49" s="21"/>
      <c r="L49" s="78" t="s">
        <v>92</v>
      </c>
      <c r="M49" s="21"/>
      <c r="N49" s="78" t="s">
        <v>124</v>
      </c>
      <c r="O49" s="21"/>
      <c r="P49" s="78"/>
      <c r="Q49" s="91"/>
      <c r="R49" s="78"/>
      <c r="S49" s="21"/>
      <c r="T49" s="78"/>
      <c r="U49" s="21"/>
      <c r="V49" s="22"/>
    </row>
    <row r="50" spans="1:22" ht="12.75">
      <c r="A50" s="24"/>
      <c r="B50" s="4"/>
      <c r="C50" s="21"/>
      <c r="E50" s="21"/>
      <c r="G50" s="21"/>
      <c r="I50" s="21"/>
      <c r="J50" s="4"/>
      <c r="K50" s="21"/>
      <c r="M50" s="21"/>
      <c r="N50" s="4"/>
      <c r="O50" s="21"/>
      <c r="Q50" s="91"/>
      <c r="S50" s="21"/>
      <c r="U50" s="21"/>
      <c r="V50" s="25">
        <f>COUNT(B50:U50)/2</f>
        <v>0</v>
      </c>
    </row>
    <row r="51" spans="1:24" ht="12.75">
      <c r="A51" s="26" t="s">
        <v>8</v>
      </c>
      <c r="B51" s="83"/>
      <c r="C51" s="84"/>
      <c r="D51" s="23"/>
      <c r="E51" s="84"/>
      <c r="F51" s="23"/>
      <c r="G51" s="84"/>
      <c r="H51" s="23"/>
      <c r="I51" s="84"/>
      <c r="J51" s="83"/>
      <c r="K51" s="84"/>
      <c r="L51" s="23"/>
      <c r="M51" s="84"/>
      <c r="N51" s="83"/>
      <c r="O51" s="84"/>
      <c r="P51" s="23"/>
      <c r="Q51" s="92"/>
      <c r="R51" s="23"/>
      <c r="S51" s="84"/>
      <c r="T51" s="23"/>
      <c r="U51" s="84"/>
      <c r="V51" s="27"/>
      <c r="X51" s="28"/>
    </row>
    <row r="52" spans="1:22" ht="12.75">
      <c r="A52" s="24"/>
      <c r="B52" s="4"/>
      <c r="C52" s="21"/>
      <c r="E52" s="21"/>
      <c r="G52" s="21"/>
      <c r="I52" s="21"/>
      <c r="J52" s="4"/>
      <c r="K52" s="21"/>
      <c r="M52" s="21"/>
      <c r="N52" s="4"/>
      <c r="O52" s="21"/>
      <c r="Q52" s="91"/>
      <c r="S52" s="21"/>
      <c r="U52" s="21"/>
      <c r="V52" s="25"/>
    </row>
    <row r="53" spans="1:22" ht="12.75">
      <c r="A53" s="36" t="s">
        <v>53</v>
      </c>
      <c r="B53" s="78" t="s">
        <v>93</v>
      </c>
      <c r="C53" s="21"/>
      <c r="D53" s="78" t="s">
        <v>93</v>
      </c>
      <c r="E53" s="21"/>
      <c r="F53" s="78" t="s">
        <v>93</v>
      </c>
      <c r="G53" s="21"/>
      <c r="H53" s="78" t="s">
        <v>95</v>
      </c>
      <c r="I53" s="21"/>
      <c r="J53" s="78" t="s">
        <v>92</v>
      </c>
      <c r="K53" s="21"/>
      <c r="L53" s="78" t="s">
        <v>94</v>
      </c>
      <c r="M53" s="21"/>
      <c r="N53" s="78" t="s">
        <v>124</v>
      </c>
      <c r="O53" s="21"/>
      <c r="P53" s="78"/>
      <c r="Q53" s="91"/>
      <c r="R53" s="78"/>
      <c r="S53" s="21"/>
      <c r="T53" s="78"/>
      <c r="U53" s="21"/>
      <c r="V53" s="22"/>
    </row>
    <row r="54" spans="1:22" ht="12.75">
      <c r="A54" s="216" t="s">
        <v>108</v>
      </c>
      <c r="B54" s="217">
        <v>10.12</v>
      </c>
      <c r="C54" s="218">
        <v>10</v>
      </c>
      <c r="D54" s="217">
        <v>11.03</v>
      </c>
      <c r="E54" s="218">
        <v>7</v>
      </c>
      <c r="F54" s="217">
        <v>10.35</v>
      </c>
      <c r="G54" s="218">
        <v>8</v>
      </c>
      <c r="H54" s="217">
        <v>17.07</v>
      </c>
      <c r="I54" s="218">
        <v>5</v>
      </c>
      <c r="J54" s="217"/>
      <c r="K54" s="218"/>
      <c r="L54" s="217">
        <v>14.11</v>
      </c>
      <c r="M54" s="218">
        <v>5</v>
      </c>
      <c r="N54" s="231">
        <v>22.31</v>
      </c>
      <c r="O54" s="218">
        <v>211</v>
      </c>
      <c r="P54" s="217">
        <v>22.54</v>
      </c>
      <c r="Q54" s="219">
        <v>6</v>
      </c>
      <c r="R54" s="217"/>
      <c r="S54" s="218"/>
      <c r="T54" s="217">
        <v>13.04</v>
      </c>
      <c r="U54" s="218">
        <v>6</v>
      </c>
      <c r="V54" s="220">
        <f>COUNT(B54:U54)/2</f>
        <v>8</v>
      </c>
    </row>
    <row r="55" spans="1:22" ht="12.75">
      <c r="A55" s="221" t="s">
        <v>122</v>
      </c>
      <c r="B55" s="222">
        <v>10.46</v>
      </c>
      <c r="C55" s="223">
        <v>20</v>
      </c>
      <c r="D55" s="222">
        <v>11.01</v>
      </c>
      <c r="E55" s="223">
        <v>6</v>
      </c>
      <c r="F55" s="222">
        <v>10.53</v>
      </c>
      <c r="G55" s="223">
        <v>15</v>
      </c>
      <c r="H55" s="222">
        <v>17.21</v>
      </c>
      <c r="I55" s="223">
        <v>9</v>
      </c>
      <c r="J55" s="222"/>
      <c r="K55" s="223"/>
      <c r="L55" s="222">
        <v>14.29</v>
      </c>
      <c r="M55" s="223">
        <v>8</v>
      </c>
      <c r="N55" s="222">
        <v>10.24</v>
      </c>
      <c r="O55" s="223">
        <v>12</v>
      </c>
      <c r="P55" s="222">
        <v>22.03</v>
      </c>
      <c r="Q55" s="224">
        <v>5.5</v>
      </c>
      <c r="R55" s="222"/>
      <c r="S55" s="223"/>
      <c r="T55" s="222">
        <v>13.15</v>
      </c>
      <c r="U55" s="223">
        <v>9</v>
      </c>
      <c r="V55" s="225">
        <f>COUNT(B55:U55)/2</f>
        <v>8</v>
      </c>
    </row>
    <row r="56" spans="1:22" ht="12.75">
      <c r="A56" s="221" t="s">
        <v>173</v>
      </c>
      <c r="B56" s="232">
        <v>24.41</v>
      </c>
      <c r="C56" s="223">
        <v>372</v>
      </c>
      <c r="D56" s="233">
        <v>37.14</v>
      </c>
      <c r="E56" s="223">
        <v>292</v>
      </c>
      <c r="F56" s="234">
        <v>44.24</v>
      </c>
      <c r="G56" s="223">
        <v>381</v>
      </c>
      <c r="H56" s="222"/>
      <c r="I56" s="223"/>
      <c r="J56" s="222"/>
      <c r="K56" s="223"/>
      <c r="L56" s="222"/>
      <c r="M56" s="223"/>
      <c r="N56" s="235">
        <v>24.35</v>
      </c>
      <c r="O56" s="223">
        <v>345</v>
      </c>
      <c r="P56" s="222"/>
      <c r="Q56" s="224"/>
      <c r="R56" s="222"/>
      <c r="S56" s="223"/>
      <c r="T56" s="222"/>
      <c r="U56" s="223"/>
      <c r="V56" s="225">
        <f>COUNT(B56:U56)/2</f>
        <v>4</v>
      </c>
    </row>
    <row r="57" spans="1:22" ht="12.75">
      <c r="A57" s="236" t="s">
        <v>174</v>
      </c>
      <c r="B57" s="237">
        <v>11.41</v>
      </c>
      <c r="C57" s="238">
        <v>33</v>
      </c>
      <c r="D57" s="237"/>
      <c r="E57" s="238"/>
      <c r="F57" s="237">
        <v>12.28</v>
      </c>
      <c r="G57" s="238">
        <v>30</v>
      </c>
      <c r="H57" s="237"/>
      <c r="I57" s="238"/>
      <c r="J57" s="237"/>
      <c r="K57" s="238"/>
      <c r="L57" s="237">
        <v>15.52</v>
      </c>
      <c r="M57" s="238">
        <v>26</v>
      </c>
      <c r="N57" s="237">
        <v>11.16</v>
      </c>
      <c r="O57" s="238">
        <v>28</v>
      </c>
      <c r="P57" s="237"/>
      <c r="Q57" s="239"/>
      <c r="R57" s="237"/>
      <c r="S57" s="238"/>
      <c r="T57" s="237">
        <v>14.55</v>
      </c>
      <c r="U57" s="238">
        <v>22</v>
      </c>
      <c r="V57" s="240">
        <f>COUNT(B57:U57)/2</f>
        <v>5</v>
      </c>
    </row>
    <row r="58" spans="1:24" ht="12.75">
      <c r="A58" s="26" t="s">
        <v>8</v>
      </c>
      <c r="B58" s="83"/>
      <c r="C58" s="84">
        <v>45</v>
      </c>
      <c r="D58" s="23"/>
      <c r="E58" s="84">
        <v>37</v>
      </c>
      <c r="F58" s="23"/>
      <c r="G58" s="84">
        <v>35</v>
      </c>
      <c r="H58" s="23"/>
      <c r="I58" s="84">
        <v>40</v>
      </c>
      <c r="J58" s="83"/>
      <c r="K58" s="84"/>
      <c r="L58" s="23"/>
      <c r="M58" s="84">
        <v>81</v>
      </c>
      <c r="N58" s="83"/>
      <c r="O58" s="84">
        <v>44</v>
      </c>
      <c r="P58" s="23"/>
      <c r="Q58" s="92"/>
      <c r="R58" s="23"/>
      <c r="S58" s="84"/>
      <c r="T58" s="23"/>
      <c r="U58" s="84">
        <v>45</v>
      </c>
      <c r="V58" s="27"/>
      <c r="X58" s="28"/>
    </row>
    <row r="59" spans="1:22" ht="12.75">
      <c r="A59" s="24"/>
      <c r="B59" s="4"/>
      <c r="C59" s="21"/>
      <c r="E59" s="21"/>
      <c r="G59" s="21"/>
      <c r="I59" s="21"/>
      <c r="J59" s="4"/>
      <c r="K59" s="21"/>
      <c r="M59" s="21"/>
      <c r="N59" s="4"/>
      <c r="O59" s="21"/>
      <c r="Q59" s="91"/>
      <c r="S59" s="21"/>
      <c r="U59" s="21"/>
      <c r="V59" s="25"/>
    </row>
    <row r="60" spans="1:22" ht="12.75">
      <c r="A60" s="36" t="s">
        <v>54</v>
      </c>
      <c r="B60" s="78" t="s">
        <v>93</v>
      </c>
      <c r="C60" s="21"/>
      <c r="D60" s="78" t="s">
        <v>96</v>
      </c>
      <c r="E60" s="21"/>
      <c r="F60" s="78" t="s">
        <v>93</v>
      </c>
      <c r="G60" s="21"/>
      <c r="H60" s="78" t="s">
        <v>95</v>
      </c>
      <c r="I60" s="21"/>
      <c r="J60" s="78" t="s">
        <v>94</v>
      </c>
      <c r="K60" s="21"/>
      <c r="L60" s="78" t="s">
        <v>93</v>
      </c>
      <c r="M60" s="21"/>
      <c r="N60" s="78" t="s">
        <v>124</v>
      </c>
      <c r="O60" s="21"/>
      <c r="P60" s="78"/>
      <c r="Q60" s="91"/>
      <c r="R60" s="78"/>
      <c r="S60" s="21"/>
      <c r="T60" s="78"/>
      <c r="U60" s="21"/>
      <c r="V60" s="22"/>
    </row>
    <row r="61" spans="1:22" ht="12.75">
      <c r="A61" s="36" t="s">
        <v>198</v>
      </c>
      <c r="B61" s="78"/>
      <c r="C61" s="21"/>
      <c r="D61" s="78"/>
      <c r="E61" s="21"/>
      <c r="F61" s="78"/>
      <c r="G61" s="21"/>
      <c r="H61" s="78"/>
      <c r="I61" s="21"/>
      <c r="J61" s="78"/>
      <c r="K61" s="21"/>
      <c r="L61" s="4">
        <v>10.51</v>
      </c>
      <c r="M61" s="21">
        <v>8</v>
      </c>
      <c r="N61" s="4">
        <v>11</v>
      </c>
      <c r="O61" s="21">
        <v>24</v>
      </c>
      <c r="P61" s="78"/>
      <c r="Q61" s="91"/>
      <c r="R61" s="78"/>
      <c r="S61" s="21"/>
      <c r="T61" s="78"/>
      <c r="U61" s="21"/>
      <c r="V61" s="25">
        <f>COUNT(B61:U61)/2</f>
        <v>2</v>
      </c>
    </row>
    <row r="62" spans="1:24" ht="12.75">
      <c r="A62" s="79" t="s">
        <v>8</v>
      </c>
      <c r="B62" s="80"/>
      <c r="C62" s="81"/>
      <c r="D62" s="33"/>
      <c r="E62" s="81"/>
      <c r="F62" s="33"/>
      <c r="G62" s="81"/>
      <c r="H62" s="33"/>
      <c r="I62" s="81"/>
      <c r="J62" s="80"/>
      <c r="K62" s="81"/>
      <c r="L62" s="33"/>
      <c r="M62" s="81">
        <v>107</v>
      </c>
      <c r="N62" s="80"/>
      <c r="O62" s="81">
        <v>44</v>
      </c>
      <c r="P62" s="33"/>
      <c r="Q62" s="93"/>
      <c r="R62" s="33"/>
      <c r="S62" s="81"/>
      <c r="T62" s="33"/>
      <c r="U62" s="81"/>
      <c r="V62" s="82"/>
      <c r="X62" s="28"/>
    </row>
    <row r="63" spans="1:22" ht="12.75">
      <c r="A63" s="6"/>
      <c r="B63" s="4"/>
      <c r="C63" s="5"/>
      <c r="J63" s="4"/>
      <c r="N63" s="4"/>
      <c r="Q63" s="94"/>
      <c r="V63" s="30"/>
    </row>
    <row r="64" spans="1:22" ht="16.5" customHeight="1">
      <c r="A64" s="31"/>
      <c r="Q64" s="94"/>
      <c r="V64" s="30"/>
    </row>
    <row r="65" spans="1:38" s="17" customFormat="1" ht="18">
      <c r="A65" s="9"/>
      <c r="B65" s="10" t="str">
        <f>B3</f>
        <v>Jells Park</v>
      </c>
      <c r="C65" s="11"/>
      <c r="D65" s="10" t="str">
        <f>D3</f>
        <v>Balnarring</v>
      </c>
      <c r="E65" s="11"/>
      <c r="F65" s="99" t="str">
        <f>F3</f>
        <v>Flemington</v>
      </c>
      <c r="G65" s="11"/>
      <c r="H65" s="10" t="str">
        <f>H3</f>
        <v>Ballarat</v>
      </c>
      <c r="I65" s="11"/>
      <c r="J65" s="10" t="str">
        <f>J3</f>
        <v>Brimbank</v>
      </c>
      <c r="K65" s="11"/>
      <c r="L65" s="10" t="str">
        <f>L3</f>
        <v>Bundoora</v>
      </c>
      <c r="M65" s="11"/>
      <c r="N65" s="10" t="str">
        <f>N3</f>
        <v>Sandown</v>
      </c>
      <c r="O65" s="11"/>
      <c r="P65" s="10" t="str">
        <f>P3</f>
        <v>Bendigo</v>
      </c>
      <c r="Q65" s="95"/>
      <c r="R65" s="10" t="str">
        <f>R3</f>
        <v>Burnley</v>
      </c>
      <c r="S65" s="11"/>
      <c r="T65" s="10" t="str">
        <f>T3</f>
        <v>Tan</v>
      </c>
      <c r="U65" s="11"/>
      <c r="V65" s="15" t="s">
        <v>47</v>
      </c>
      <c r="W65" s="16"/>
      <c r="X65" s="16"/>
      <c r="Y65" s="6"/>
      <c r="Z65" s="6"/>
      <c r="AA65" s="6"/>
      <c r="AB65" s="6"/>
      <c r="AC65" s="7"/>
      <c r="AD65" s="7"/>
      <c r="AE65" s="7"/>
      <c r="AF65" s="7"/>
      <c r="AG65" s="7"/>
      <c r="AH65" s="7"/>
      <c r="AI65" s="7"/>
      <c r="AJ65" s="7"/>
      <c r="AL65" s="7"/>
    </row>
    <row r="66" spans="1:38" s="3" customFormat="1" ht="12.75">
      <c r="A66" s="18"/>
      <c r="B66" s="19">
        <f>B4</f>
        <v>40670</v>
      </c>
      <c r="C66" s="20"/>
      <c r="D66" s="19">
        <f>D4</f>
        <v>40684</v>
      </c>
      <c r="E66" s="20"/>
      <c r="F66" s="19">
        <f>F4</f>
        <v>40699</v>
      </c>
      <c r="G66" s="20"/>
      <c r="H66" s="19">
        <f>H4</f>
        <v>40712</v>
      </c>
      <c r="I66" s="20"/>
      <c r="J66" s="19">
        <f>J4</f>
        <v>40733</v>
      </c>
      <c r="K66" s="20"/>
      <c r="L66" s="19">
        <f>L4</f>
        <v>40747</v>
      </c>
      <c r="M66" s="20"/>
      <c r="N66" s="19">
        <f>N4</f>
        <v>40761</v>
      </c>
      <c r="O66" s="20"/>
      <c r="P66" s="19">
        <f>P4</f>
        <v>40782</v>
      </c>
      <c r="Q66" s="91"/>
      <c r="R66" s="19">
        <f>R4</f>
        <v>40790</v>
      </c>
      <c r="S66" s="21"/>
      <c r="T66" s="19">
        <f>T4</f>
        <v>40803</v>
      </c>
      <c r="U66" s="21"/>
      <c r="V66" s="22"/>
      <c r="W66" s="5"/>
      <c r="X66" s="5"/>
      <c r="Y66" s="6"/>
      <c r="Z66" s="6"/>
      <c r="AA66" s="6"/>
      <c r="AB66" s="6"/>
      <c r="AC66" s="7"/>
      <c r="AD66" s="7"/>
      <c r="AE66" s="7"/>
      <c r="AF66" s="7"/>
      <c r="AG66" s="7"/>
      <c r="AH66" s="7"/>
      <c r="AI66" s="7"/>
      <c r="AJ66" s="7"/>
      <c r="AL66" s="7"/>
    </row>
    <row r="67" spans="1:38" s="3" customFormat="1" ht="12.75">
      <c r="A67" s="32"/>
      <c r="B67" s="33" t="s">
        <v>0</v>
      </c>
      <c r="C67" s="34" t="s">
        <v>1</v>
      </c>
      <c r="D67" s="33" t="s">
        <v>0</v>
      </c>
      <c r="E67" s="34" t="s">
        <v>1</v>
      </c>
      <c r="F67" s="33" t="s">
        <v>0</v>
      </c>
      <c r="G67" s="34" t="s">
        <v>1</v>
      </c>
      <c r="H67" s="33" t="s">
        <v>0</v>
      </c>
      <c r="I67" s="34" t="s">
        <v>1</v>
      </c>
      <c r="J67" s="33" t="s">
        <v>0</v>
      </c>
      <c r="K67" s="34" t="s">
        <v>1</v>
      </c>
      <c r="L67" s="33" t="s">
        <v>0</v>
      </c>
      <c r="M67" s="34" t="s">
        <v>1</v>
      </c>
      <c r="N67" s="33" t="s">
        <v>0</v>
      </c>
      <c r="O67" s="34" t="s">
        <v>1</v>
      </c>
      <c r="P67" s="33" t="s">
        <v>0</v>
      </c>
      <c r="Q67" s="93" t="s">
        <v>2</v>
      </c>
      <c r="R67" s="33" t="s">
        <v>0</v>
      </c>
      <c r="S67" s="34" t="s">
        <v>1</v>
      </c>
      <c r="T67" s="33" t="s">
        <v>0</v>
      </c>
      <c r="U67" s="34" t="s">
        <v>1</v>
      </c>
      <c r="V67" s="35"/>
      <c r="W67" s="5"/>
      <c r="X67" s="5"/>
      <c r="Y67" s="6"/>
      <c r="Z67" s="6"/>
      <c r="AA67" s="6"/>
      <c r="AB67" s="6"/>
      <c r="AC67" s="7"/>
      <c r="AD67" s="7"/>
      <c r="AE67" s="7"/>
      <c r="AF67" s="7"/>
      <c r="AG67" s="7"/>
      <c r="AH67" s="7"/>
      <c r="AI67" s="7"/>
      <c r="AJ67" s="7"/>
      <c r="AL67" s="7"/>
    </row>
    <row r="68" spans="1:22" ht="12.75">
      <c r="A68" s="36" t="s">
        <v>59</v>
      </c>
      <c r="B68" s="78" t="s">
        <v>97</v>
      </c>
      <c r="C68" s="21"/>
      <c r="D68" s="78" t="s">
        <v>56</v>
      </c>
      <c r="E68" s="21"/>
      <c r="F68" s="78" t="s">
        <v>35</v>
      </c>
      <c r="G68" s="21"/>
      <c r="H68" s="78" t="s">
        <v>34</v>
      </c>
      <c r="I68" s="21"/>
      <c r="J68" s="78" t="s">
        <v>55</v>
      </c>
      <c r="K68" s="21"/>
      <c r="L68" s="78" t="s">
        <v>39</v>
      </c>
      <c r="M68" s="21"/>
      <c r="N68" s="78" t="s">
        <v>123</v>
      </c>
      <c r="O68" s="21"/>
      <c r="P68" s="78" t="s">
        <v>37</v>
      </c>
      <c r="Q68" s="91"/>
      <c r="R68" s="78" t="s">
        <v>40</v>
      </c>
      <c r="S68" s="21"/>
      <c r="T68" s="78" t="s">
        <v>41</v>
      </c>
      <c r="U68" s="37"/>
      <c r="V68" s="22"/>
    </row>
    <row r="69" spans="1:36" s="38" customFormat="1" ht="12.75">
      <c r="A69" s="216" t="s">
        <v>109</v>
      </c>
      <c r="B69" s="217">
        <v>24.07</v>
      </c>
      <c r="C69" s="218">
        <v>52</v>
      </c>
      <c r="D69" s="217">
        <v>16.18</v>
      </c>
      <c r="E69" s="218">
        <v>37</v>
      </c>
      <c r="F69" s="217">
        <v>39.13</v>
      </c>
      <c r="G69" s="218">
        <v>27</v>
      </c>
      <c r="H69" s="217">
        <v>60.49</v>
      </c>
      <c r="I69" s="218">
        <v>19</v>
      </c>
      <c r="J69" s="217"/>
      <c r="K69" s="218"/>
      <c r="L69" s="217"/>
      <c r="M69" s="218"/>
      <c r="N69" s="217"/>
      <c r="O69" s="241"/>
      <c r="P69" s="217"/>
      <c r="Q69" s="219"/>
      <c r="R69" s="217"/>
      <c r="S69" s="218"/>
      <c r="T69" s="217"/>
      <c r="U69" s="218"/>
      <c r="V69" s="220">
        <f aca="true" t="shared" si="2" ref="V69:V78">COUNT(B69:U69)/2</f>
        <v>4</v>
      </c>
      <c r="W69" s="6"/>
      <c r="X69" s="6"/>
      <c r="Y69" s="6"/>
      <c r="Z69" s="6"/>
      <c r="AA69" s="6"/>
      <c r="AB69" s="6"/>
      <c r="AC69" s="7"/>
      <c r="AD69" s="7"/>
      <c r="AE69" s="7"/>
      <c r="AF69" s="7"/>
      <c r="AG69" s="7"/>
      <c r="AH69" s="7"/>
      <c r="AI69" s="7"/>
      <c r="AJ69" s="7"/>
    </row>
    <row r="70" spans="1:36" s="38" customFormat="1" ht="12.75">
      <c r="A70" s="242" t="s">
        <v>138</v>
      </c>
      <c r="B70" s="222">
        <v>24.35</v>
      </c>
      <c r="C70" s="223">
        <v>64</v>
      </c>
      <c r="D70" s="222">
        <v>16.18</v>
      </c>
      <c r="E70" s="223">
        <v>36</v>
      </c>
      <c r="F70" s="222"/>
      <c r="G70" s="223"/>
      <c r="H70" s="222">
        <v>62.23</v>
      </c>
      <c r="I70" s="223">
        <v>23</v>
      </c>
      <c r="J70" s="222">
        <v>26.11</v>
      </c>
      <c r="K70" s="223">
        <v>43</v>
      </c>
      <c r="L70" s="222">
        <v>34.41</v>
      </c>
      <c r="M70" s="223">
        <v>34</v>
      </c>
      <c r="N70" s="222"/>
      <c r="O70" s="243"/>
      <c r="P70" s="222"/>
      <c r="Q70" s="224"/>
      <c r="R70" s="222"/>
      <c r="S70" s="223"/>
      <c r="T70" s="222"/>
      <c r="U70" s="223"/>
      <c r="V70" s="225">
        <f t="shared" si="2"/>
        <v>5</v>
      </c>
      <c r="W70" s="6"/>
      <c r="X70" s="6"/>
      <c r="Y70" s="6"/>
      <c r="Z70" s="6"/>
      <c r="AA70" s="6"/>
      <c r="AB70" s="6"/>
      <c r="AC70" s="7"/>
      <c r="AD70" s="7"/>
      <c r="AE70" s="7"/>
      <c r="AF70" s="7"/>
      <c r="AG70" s="7"/>
      <c r="AH70" s="7"/>
      <c r="AI70" s="7"/>
      <c r="AJ70" s="7"/>
    </row>
    <row r="71" spans="1:36" s="38" customFormat="1" ht="12.75">
      <c r="A71" s="221" t="s">
        <v>110</v>
      </c>
      <c r="B71" s="222">
        <v>25.39</v>
      </c>
      <c r="C71" s="223">
        <v>91</v>
      </c>
      <c r="D71" s="222"/>
      <c r="E71" s="223"/>
      <c r="F71" s="222"/>
      <c r="G71" s="223"/>
      <c r="H71" s="222" t="s">
        <v>195</v>
      </c>
      <c r="I71" s="223"/>
      <c r="J71" s="222"/>
      <c r="K71" s="223"/>
      <c r="L71" s="222"/>
      <c r="M71" s="223"/>
      <c r="N71" s="222"/>
      <c r="O71" s="243"/>
      <c r="P71" s="222"/>
      <c r="Q71" s="224"/>
      <c r="R71" s="222"/>
      <c r="S71" s="223"/>
      <c r="T71" s="222"/>
      <c r="U71" s="223"/>
      <c r="V71" s="225">
        <f>COUNT(B71:U71)/2</f>
        <v>1</v>
      </c>
      <c r="W71" s="6"/>
      <c r="X71" s="6"/>
      <c r="Y71" s="6"/>
      <c r="Z71" s="6"/>
      <c r="AA71" s="6"/>
      <c r="AB71" s="6"/>
      <c r="AC71" s="7"/>
      <c r="AD71" s="7"/>
      <c r="AE71" s="7"/>
      <c r="AF71" s="7"/>
      <c r="AG71" s="7"/>
      <c r="AH71" s="7"/>
      <c r="AI71" s="7"/>
      <c r="AJ71" s="7"/>
    </row>
    <row r="72" spans="1:36" s="38" customFormat="1" ht="12.75">
      <c r="A72" s="242" t="s">
        <v>126</v>
      </c>
      <c r="B72" s="222">
        <v>28.1</v>
      </c>
      <c r="C72" s="223">
        <v>164</v>
      </c>
      <c r="D72" s="222">
        <v>18.42</v>
      </c>
      <c r="E72" s="223">
        <v>115</v>
      </c>
      <c r="F72" s="222">
        <v>47.42</v>
      </c>
      <c r="G72" s="223">
        <v>139</v>
      </c>
      <c r="H72" s="222">
        <v>73.07</v>
      </c>
      <c r="I72" s="223">
        <v>100</v>
      </c>
      <c r="J72" s="222">
        <v>29.28</v>
      </c>
      <c r="K72" s="223">
        <v>103</v>
      </c>
      <c r="L72" s="222"/>
      <c r="M72" s="223"/>
      <c r="N72" s="222">
        <v>28.25</v>
      </c>
      <c r="O72" s="243">
        <v>144</v>
      </c>
      <c r="P72" s="222">
        <v>34.18</v>
      </c>
      <c r="Q72" s="224">
        <v>7.6</v>
      </c>
      <c r="R72" s="222" t="s">
        <v>200</v>
      </c>
      <c r="S72" s="223">
        <v>85</v>
      </c>
      <c r="T72" s="222"/>
      <c r="U72" s="223"/>
      <c r="V72" s="225">
        <f t="shared" si="2"/>
        <v>7.5</v>
      </c>
      <c r="W72" s="6"/>
      <c r="X72" s="6"/>
      <c r="Y72" s="6"/>
      <c r="Z72" s="6"/>
      <c r="AA72" s="6"/>
      <c r="AB72" s="6"/>
      <c r="AC72" s="7"/>
      <c r="AD72" s="7"/>
      <c r="AE72" s="7"/>
      <c r="AF72" s="7"/>
      <c r="AG72" s="7"/>
      <c r="AH72" s="7"/>
      <c r="AI72" s="7"/>
      <c r="AJ72" s="7"/>
    </row>
    <row r="73" spans="1:36" s="38" customFormat="1" ht="12.75">
      <c r="A73" s="242" t="s">
        <v>117</v>
      </c>
      <c r="B73" s="222">
        <v>28.39</v>
      </c>
      <c r="C73" s="223">
        <v>171</v>
      </c>
      <c r="D73" s="222">
        <v>19.07</v>
      </c>
      <c r="E73" s="223">
        <v>124</v>
      </c>
      <c r="F73" s="222"/>
      <c r="G73" s="223"/>
      <c r="H73" s="222"/>
      <c r="I73" s="223"/>
      <c r="J73" s="222"/>
      <c r="K73" s="223"/>
      <c r="L73" s="222"/>
      <c r="M73" s="223"/>
      <c r="N73" s="222">
        <v>27.52</v>
      </c>
      <c r="O73" s="243">
        <v>133</v>
      </c>
      <c r="P73" s="222">
        <v>37.59</v>
      </c>
      <c r="Q73" s="224">
        <v>8.4</v>
      </c>
      <c r="R73" s="222"/>
      <c r="S73" s="223"/>
      <c r="T73" s="222">
        <v>17.07</v>
      </c>
      <c r="U73" s="223">
        <v>155</v>
      </c>
      <c r="V73" s="225">
        <f t="shared" si="2"/>
        <v>5</v>
      </c>
      <c r="W73" s="6"/>
      <c r="X73" s="6"/>
      <c r="Y73" s="6"/>
      <c r="Z73" s="6"/>
      <c r="AA73" s="6"/>
      <c r="AB73" s="6"/>
      <c r="AC73" s="7"/>
      <c r="AD73" s="7"/>
      <c r="AE73" s="7"/>
      <c r="AF73" s="7"/>
      <c r="AG73" s="7"/>
      <c r="AH73" s="7"/>
      <c r="AI73" s="7"/>
      <c r="AJ73" s="7"/>
    </row>
    <row r="74" spans="1:22" ht="12.75">
      <c r="A74" s="221" t="s">
        <v>139</v>
      </c>
      <c r="B74" s="222">
        <v>28.33</v>
      </c>
      <c r="C74" s="223">
        <v>169</v>
      </c>
      <c r="D74" s="222"/>
      <c r="E74" s="223"/>
      <c r="F74" s="222"/>
      <c r="G74" s="223"/>
      <c r="H74" s="222"/>
      <c r="I74" s="223"/>
      <c r="J74" s="222"/>
      <c r="K74" s="223"/>
      <c r="L74" s="222"/>
      <c r="M74" s="223"/>
      <c r="N74" s="222"/>
      <c r="O74" s="223"/>
      <c r="P74" s="222"/>
      <c r="Q74" s="224"/>
      <c r="R74" s="222"/>
      <c r="S74" s="223"/>
      <c r="T74" s="222"/>
      <c r="U74" s="223"/>
      <c r="V74" s="225">
        <f>COUNT(B74:U74)/2</f>
        <v>1</v>
      </c>
    </row>
    <row r="75" spans="1:37" ht="12.75">
      <c r="A75" s="221" t="s">
        <v>58</v>
      </c>
      <c r="B75" s="222">
        <v>39.35</v>
      </c>
      <c r="C75" s="223">
        <v>233</v>
      </c>
      <c r="D75" s="222">
        <v>25.47</v>
      </c>
      <c r="E75" s="223">
        <v>183</v>
      </c>
      <c r="F75" s="222">
        <v>63.18</v>
      </c>
      <c r="G75" s="223">
        <v>199</v>
      </c>
      <c r="H75" s="222">
        <v>100.33</v>
      </c>
      <c r="I75" s="223">
        <v>155</v>
      </c>
      <c r="J75" s="222"/>
      <c r="K75" s="223"/>
      <c r="L75" s="222">
        <v>57.11</v>
      </c>
      <c r="M75" s="223">
        <v>147</v>
      </c>
      <c r="N75" s="222">
        <v>39.39</v>
      </c>
      <c r="O75" s="243">
        <v>197</v>
      </c>
      <c r="P75" s="222">
        <v>36.48</v>
      </c>
      <c r="Q75" s="224">
        <v>5.7</v>
      </c>
      <c r="R75" s="222" t="s">
        <v>201</v>
      </c>
      <c r="S75" s="223">
        <v>114</v>
      </c>
      <c r="T75" s="222">
        <v>22.55</v>
      </c>
      <c r="U75" s="223">
        <v>240</v>
      </c>
      <c r="V75" s="225">
        <f>COUNT(B75:U75)/2</f>
        <v>8.5</v>
      </c>
      <c r="AK75" s="38"/>
    </row>
    <row r="76" spans="1:36" s="38" customFormat="1" ht="12.75">
      <c r="A76" s="242" t="s">
        <v>147</v>
      </c>
      <c r="B76" s="222"/>
      <c r="C76" s="223"/>
      <c r="D76" s="222"/>
      <c r="E76" s="223"/>
      <c r="F76" s="222"/>
      <c r="G76" s="223"/>
      <c r="H76" s="222"/>
      <c r="I76" s="223"/>
      <c r="J76" s="222"/>
      <c r="K76" s="223"/>
      <c r="L76" s="222"/>
      <c r="M76" s="223"/>
      <c r="N76" s="222"/>
      <c r="O76" s="243"/>
      <c r="P76" s="222"/>
      <c r="Q76" s="224"/>
      <c r="R76" s="222"/>
      <c r="S76" s="223"/>
      <c r="T76" s="222"/>
      <c r="U76" s="223"/>
      <c r="V76" s="225">
        <f t="shared" si="2"/>
        <v>0</v>
      </c>
      <c r="W76" s="6"/>
      <c r="X76" s="6"/>
      <c r="Y76" s="6"/>
      <c r="Z76" s="6"/>
      <c r="AA76" s="6"/>
      <c r="AB76" s="6"/>
      <c r="AC76" s="7"/>
      <c r="AD76" s="7"/>
      <c r="AE76" s="7"/>
      <c r="AF76" s="7"/>
      <c r="AG76" s="7"/>
      <c r="AH76" s="7"/>
      <c r="AI76" s="7"/>
      <c r="AJ76" s="7"/>
    </row>
    <row r="77" spans="1:22" ht="12.75">
      <c r="A77" s="221" t="s">
        <v>60</v>
      </c>
      <c r="B77" s="222"/>
      <c r="C77" s="223"/>
      <c r="D77" s="222"/>
      <c r="E77" s="223"/>
      <c r="F77" s="222"/>
      <c r="G77" s="223"/>
      <c r="H77" s="222"/>
      <c r="I77" s="223"/>
      <c r="J77" s="222"/>
      <c r="K77" s="223"/>
      <c r="L77" s="222"/>
      <c r="M77" s="223"/>
      <c r="N77" s="222">
        <v>34.15</v>
      </c>
      <c r="O77" s="223"/>
      <c r="P77" s="222"/>
      <c r="Q77" s="224"/>
      <c r="R77" s="222"/>
      <c r="S77" s="223"/>
      <c r="T77" s="222">
        <v>17.11</v>
      </c>
      <c r="U77" s="223">
        <v>158</v>
      </c>
      <c r="V77" s="225">
        <f>COUNT(B77:U77)/2</f>
        <v>1.5</v>
      </c>
    </row>
    <row r="78" spans="1:37" ht="12.75">
      <c r="A78" s="236" t="s">
        <v>111</v>
      </c>
      <c r="B78" s="237"/>
      <c r="C78" s="238"/>
      <c r="D78" s="237">
        <v>28.25</v>
      </c>
      <c r="E78" s="238">
        <v>188</v>
      </c>
      <c r="F78" s="237"/>
      <c r="G78" s="238"/>
      <c r="H78" s="237">
        <v>112.43</v>
      </c>
      <c r="I78" s="238">
        <v>156</v>
      </c>
      <c r="J78" s="237"/>
      <c r="K78" s="238"/>
      <c r="L78" s="237"/>
      <c r="M78" s="238"/>
      <c r="N78" s="237">
        <v>44.16</v>
      </c>
      <c r="O78" s="244">
        <v>199</v>
      </c>
      <c r="P78" s="237"/>
      <c r="Q78" s="239"/>
      <c r="R78" s="237"/>
      <c r="S78" s="238"/>
      <c r="T78" s="237">
        <v>26.03</v>
      </c>
      <c r="U78" s="238">
        <v>244</v>
      </c>
      <c r="V78" s="240">
        <f t="shared" si="2"/>
        <v>4</v>
      </c>
      <c r="AK78" s="38"/>
    </row>
    <row r="79" spans="1:24" ht="12.75">
      <c r="A79" s="26" t="s">
        <v>8</v>
      </c>
      <c r="B79" s="83"/>
      <c r="C79" s="84">
        <v>235</v>
      </c>
      <c r="D79" s="23"/>
      <c r="E79" s="84">
        <v>189</v>
      </c>
      <c r="F79" s="23"/>
      <c r="G79" s="84">
        <v>199</v>
      </c>
      <c r="H79" s="23"/>
      <c r="I79" s="84">
        <v>156</v>
      </c>
      <c r="J79" s="83"/>
      <c r="K79" s="84">
        <v>161</v>
      </c>
      <c r="L79" s="23"/>
      <c r="M79" s="84">
        <v>148</v>
      </c>
      <c r="N79" s="83"/>
      <c r="O79" s="84">
        <v>199</v>
      </c>
      <c r="P79" s="23"/>
      <c r="Q79" s="92"/>
      <c r="R79" s="23"/>
      <c r="S79" s="84">
        <v>114</v>
      </c>
      <c r="T79" s="23"/>
      <c r="U79" s="84">
        <v>245</v>
      </c>
      <c r="V79" s="27"/>
      <c r="W79" s="28"/>
      <c r="X79" s="28"/>
    </row>
    <row r="80" spans="1:22" ht="12.75">
      <c r="A80" s="24"/>
      <c r="B80" s="4"/>
      <c r="C80" s="21"/>
      <c r="E80" s="21"/>
      <c r="G80" s="21"/>
      <c r="I80" s="21"/>
      <c r="J80" s="4"/>
      <c r="K80" s="21"/>
      <c r="M80" s="21"/>
      <c r="N80" s="4"/>
      <c r="O80" s="21"/>
      <c r="Q80" s="91"/>
      <c r="S80" s="21"/>
      <c r="U80" s="21"/>
      <c r="V80" s="25"/>
    </row>
    <row r="81" spans="1:22" ht="12.75">
      <c r="A81" s="36" t="s">
        <v>74</v>
      </c>
      <c r="B81" s="78" t="s">
        <v>93</v>
      </c>
      <c r="C81" s="21"/>
      <c r="D81" s="78" t="s">
        <v>93</v>
      </c>
      <c r="E81" s="21"/>
      <c r="F81" s="78" t="s">
        <v>93</v>
      </c>
      <c r="G81" s="21"/>
      <c r="H81" s="78" t="s">
        <v>95</v>
      </c>
      <c r="I81" s="21"/>
      <c r="J81" s="78" t="s">
        <v>94</v>
      </c>
      <c r="K81" s="21"/>
      <c r="L81" s="78" t="s">
        <v>92</v>
      </c>
      <c r="M81" s="21"/>
      <c r="N81" s="78"/>
      <c r="O81" s="21"/>
      <c r="P81" s="78"/>
      <c r="Q81" s="91"/>
      <c r="R81" s="78"/>
      <c r="S81" s="21"/>
      <c r="T81" s="78"/>
      <c r="U81" s="21"/>
      <c r="V81" s="22"/>
    </row>
    <row r="82" spans="1:22" ht="12.75">
      <c r="A82" s="216" t="s">
        <v>79</v>
      </c>
      <c r="B82" s="217">
        <v>12.21</v>
      </c>
      <c r="C82" s="218">
        <v>5</v>
      </c>
      <c r="D82" s="217">
        <v>14.31</v>
      </c>
      <c r="E82" s="218">
        <v>11</v>
      </c>
      <c r="F82" s="217">
        <v>13.12</v>
      </c>
      <c r="G82" s="218">
        <v>6</v>
      </c>
      <c r="H82" s="217">
        <v>21.18</v>
      </c>
      <c r="I82" s="218">
        <v>7</v>
      </c>
      <c r="J82" s="217">
        <v>17.31</v>
      </c>
      <c r="K82" s="218">
        <v>19</v>
      </c>
      <c r="L82" s="217">
        <v>26.1</v>
      </c>
      <c r="M82" s="218">
        <v>10</v>
      </c>
      <c r="N82" s="217">
        <v>12.28</v>
      </c>
      <c r="O82" s="218">
        <v>12</v>
      </c>
      <c r="P82" s="217">
        <v>26.03</v>
      </c>
      <c r="Q82" s="219">
        <v>5.5</v>
      </c>
      <c r="R82" s="217"/>
      <c r="S82" s="218"/>
      <c r="T82" s="217">
        <v>15.54</v>
      </c>
      <c r="U82" s="218">
        <v>3</v>
      </c>
      <c r="V82" s="220">
        <f>COUNT(B82:U82)/2</f>
        <v>9</v>
      </c>
    </row>
    <row r="83" spans="1:22" ht="12.75">
      <c r="A83" s="221" t="s">
        <v>118</v>
      </c>
      <c r="B83" s="222">
        <v>12.43</v>
      </c>
      <c r="C83" s="223">
        <v>7</v>
      </c>
      <c r="D83" s="222">
        <v>15.33</v>
      </c>
      <c r="E83" s="223">
        <v>15</v>
      </c>
      <c r="F83" s="222">
        <v>13.38</v>
      </c>
      <c r="G83" s="223">
        <v>8</v>
      </c>
      <c r="H83" s="222">
        <v>23.4</v>
      </c>
      <c r="I83" s="223">
        <v>12</v>
      </c>
      <c r="J83" s="222"/>
      <c r="K83" s="223"/>
      <c r="L83" s="222">
        <v>28.31</v>
      </c>
      <c r="M83" s="223">
        <v>14</v>
      </c>
      <c r="N83" s="222">
        <v>12.47</v>
      </c>
      <c r="O83" s="223">
        <v>17</v>
      </c>
      <c r="P83" s="222">
        <v>29.41</v>
      </c>
      <c r="Q83" s="224">
        <v>6</v>
      </c>
      <c r="R83" s="222"/>
      <c r="S83" s="223"/>
      <c r="T83" s="222">
        <v>16.38</v>
      </c>
      <c r="U83" s="223">
        <v>5</v>
      </c>
      <c r="V83" s="225">
        <f>COUNT(B83:U83)/2</f>
        <v>8</v>
      </c>
    </row>
    <row r="84" spans="1:22" ht="12.75">
      <c r="A84" s="236" t="s">
        <v>91</v>
      </c>
      <c r="B84" s="237"/>
      <c r="C84" s="238"/>
      <c r="D84" s="237"/>
      <c r="E84" s="238"/>
      <c r="F84" s="237"/>
      <c r="G84" s="238"/>
      <c r="H84" s="237"/>
      <c r="I84" s="238"/>
      <c r="J84" s="237"/>
      <c r="K84" s="238"/>
      <c r="L84" s="237"/>
      <c r="M84" s="238"/>
      <c r="N84" s="237"/>
      <c r="O84" s="238"/>
      <c r="P84" s="237"/>
      <c r="Q84" s="239"/>
      <c r="R84" s="237"/>
      <c r="S84" s="238"/>
      <c r="T84" s="237"/>
      <c r="U84" s="238"/>
      <c r="V84" s="240">
        <f>COUNT(B84:U84)/2</f>
        <v>0</v>
      </c>
    </row>
    <row r="85" spans="1:24" ht="12.75">
      <c r="A85" s="26" t="s">
        <v>8</v>
      </c>
      <c r="B85" s="83"/>
      <c r="C85" s="84">
        <v>23</v>
      </c>
      <c r="D85" s="23"/>
      <c r="E85" s="84">
        <v>19</v>
      </c>
      <c r="F85" s="23"/>
      <c r="G85" s="84">
        <v>16</v>
      </c>
      <c r="H85" s="23"/>
      <c r="I85" s="84">
        <v>19</v>
      </c>
      <c r="J85" s="83"/>
      <c r="K85" s="84">
        <v>43</v>
      </c>
      <c r="L85" s="23"/>
      <c r="M85" s="84">
        <v>30</v>
      </c>
      <c r="N85" s="83"/>
      <c r="O85" s="84">
        <v>33</v>
      </c>
      <c r="P85" s="23"/>
      <c r="Q85" s="92"/>
      <c r="R85" s="23"/>
      <c r="S85" s="84"/>
      <c r="T85" s="23"/>
      <c r="U85" s="84">
        <v>18</v>
      </c>
      <c r="V85" s="27"/>
      <c r="W85" s="28"/>
      <c r="X85" s="28"/>
    </row>
    <row r="86" spans="1:22" ht="12.75">
      <c r="A86" s="24"/>
      <c r="B86" s="4"/>
      <c r="C86" s="21"/>
      <c r="E86" s="21"/>
      <c r="G86" s="21"/>
      <c r="I86" s="21"/>
      <c r="J86" s="4"/>
      <c r="K86" s="21"/>
      <c r="M86" s="21"/>
      <c r="N86" s="4"/>
      <c r="O86" s="21"/>
      <c r="Q86" s="91"/>
      <c r="S86" s="21"/>
      <c r="U86" s="21"/>
      <c r="V86" s="25"/>
    </row>
    <row r="87" spans="1:22" ht="12.75">
      <c r="A87" s="36" t="s">
        <v>62</v>
      </c>
      <c r="B87" s="78" t="s">
        <v>93</v>
      </c>
      <c r="C87" s="21"/>
      <c r="D87" s="78" t="s">
        <v>93</v>
      </c>
      <c r="E87" s="21"/>
      <c r="F87" s="78" t="s">
        <v>93</v>
      </c>
      <c r="G87" s="21"/>
      <c r="H87" s="78" t="s">
        <v>95</v>
      </c>
      <c r="I87" s="21"/>
      <c r="J87" s="78" t="s">
        <v>94</v>
      </c>
      <c r="K87" s="21"/>
      <c r="L87" s="78" t="s">
        <v>94</v>
      </c>
      <c r="M87" s="21"/>
      <c r="N87" s="78" t="s">
        <v>124</v>
      </c>
      <c r="O87" s="21"/>
      <c r="P87" s="78"/>
      <c r="Q87" s="91"/>
      <c r="R87" s="78"/>
      <c r="S87" s="21"/>
      <c r="T87" s="78"/>
      <c r="U87" s="21"/>
      <c r="V87" s="22"/>
    </row>
    <row r="88" spans="1:22" ht="12.75">
      <c r="A88" s="24" t="s">
        <v>137</v>
      </c>
      <c r="B88" s="4">
        <v>13.24</v>
      </c>
      <c r="C88" s="21">
        <v>15</v>
      </c>
      <c r="E88" s="21"/>
      <c r="F88" s="4">
        <v>13.45</v>
      </c>
      <c r="G88" s="21">
        <v>10</v>
      </c>
      <c r="H88" s="4">
        <v>23.51</v>
      </c>
      <c r="I88" s="21">
        <v>15</v>
      </c>
      <c r="J88" s="4">
        <v>18.4</v>
      </c>
      <c r="K88" s="21">
        <v>27</v>
      </c>
      <c r="M88" s="21"/>
      <c r="N88" s="4">
        <v>13.06</v>
      </c>
      <c r="O88" s="21">
        <v>19</v>
      </c>
      <c r="P88" s="4">
        <v>26.51</v>
      </c>
      <c r="Q88" s="91">
        <v>5.7</v>
      </c>
      <c r="S88" s="21"/>
      <c r="T88" s="4">
        <v>17.48</v>
      </c>
      <c r="U88" s="21">
        <v>8</v>
      </c>
      <c r="V88" s="25">
        <f>COUNT(B88:U88)/2</f>
        <v>7</v>
      </c>
    </row>
    <row r="89" spans="1:22" ht="12.75">
      <c r="A89" s="24" t="s">
        <v>64</v>
      </c>
      <c r="B89" s="4"/>
      <c r="C89" s="21"/>
      <c r="E89" s="21"/>
      <c r="G89" s="21"/>
      <c r="I89" s="21"/>
      <c r="J89" s="4"/>
      <c r="K89" s="21"/>
      <c r="M89" s="21"/>
      <c r="N89" s="4"/>
      <c r="O89" s="21"/>
      <c r="Q89" s="91"/>
      <c r="S89" s="21"/>
      <c r="U89" s="21"/>
      <c r="V89" s="25">
        <f>COUNT(B89:U89)/2</f>
        <v>0</v>
      </c>
    </row>
    <row r="90" spans="1:24" ht="12.75">
      <c r="A90" s="26" t="s">
        <v>8</v>
      </c>
      <c r="B90" s="83"/>
      <c r="C90" s="84">
        <v>23</v>
      </c>
      <c r="D90" s="23"/>
      <c r="E90" s="84"/>
      <c r="F90" s="23"/>
      <c r="G90" s="84">
        <v>16</v>
      </c>
      <c r="H90" s="23"/>
      <c r="I90" s="84">
        <v>19</v>
      </c>
      <c r="J90" s="83"/>
      <c r="K90" s="84">
        <v>43</v>
      </c>
      <c r="L90" s="23"/>
      <c r="M90" s="84"/>
      <c r="N90" s="83"/>
      <c r="O90" s="84">
        <v>33</v>
      </c>
      <c r="P90" s="23"/>
      <c r="Q90" s="92"/>
      <c r="R90" s="23"/>
      <c r="S90" s="84"/>
      <c r="T90" s="23"/>
      <c r="U90" s="84">
        <v>18</v>
      </c>
      <c r="V90" s="27"/>
      <c r="X90" s="28"/>
    </row>
    <row r="91" spans="1:22" ht="12.75" hidden="1">
      <c r="A91" s="24"/>
      <c r="B91" s="4"/>
      <c r="C91" s="21"/>
      <c r="E91" s="21"/>
      <c r="G91" s="21"/>
      <c r="I91" s="21"/>
      <c r="J91" s="4"/>
      <c r="K91" s="21"/>
      <c r="M91" s="21"/>
      <c r="N91" s="4"/>
      <c r="O91" s="21"/>
      <c r="Q91" s="91"/>
      <c r="S91" s="21"/>
      <c r="U91" s="21"/>
      <c r="V91" s="25"/>
    </row>
    <row r="92" spans="1:22" ht="12.75" hidden="1">
      <c r="A92" s="36" t="s">
        <v>63</v>
      </c>
      <c r="B92" s="78" t="s">
        <v>93</v>
      </c>
      <c r="C92" s="21"/>
      <c r="D92" s="78" t="s">
        <v>93</v>
      </c>
      <c r="E92" s="21"/>
      <c r="F92" s="78" t="s">
        <v>93</v>
      </c>
      <c r="G92" s="21"/>
      <c r="H92" s="78" t="s">
        <v>95</v>
      </c>
      <c r="I92" s="21"/>
      <c r="J92" s="78" t="s">
        <v>92</v>
      </c>
      <c r="K92" s="21"/>
      <c r="L92" s="78" t="s">
        <v>94</v>
      </c>
      <c r="M92" s="21"/>
      <c r="N92" s="78"/>
      <c r="O92" s="21"/>
      <c r="P92" s="78"/>
      <c r="Q92" s="91"/>
      <c r="R92" s="78"/>
      <c r="S92" s="21"/>
      <c r="T92" s="78"/>
      <c r="U92" s="21"/>
      <c r="V92" s="22"/>
    </row>
    <row r="93" spans="1:28" ht="12.75" hidden="1">
      <c r="A93" s="24" t="s">
        <v>76</v>
      </c>
      <c r="B93" s="4"/>
      <c r="C93" s="21"/>
      <c r="E93" s="21"/>
      <c r="G93" s="21"/>
      <c r="I93" s="21"/>
      <c r="J93" s="4"/>
      <c r="K93" s="21"/>
      <c r="M93" s="21"/>
      <c r="N93" s="4"/>
      <c r="O93" s="21"/>
      <c r="Q93" s="91"/>
      <c r="S93" s="21"/>
      <c r="U93" s="21"/>
      <c r="V93" s="25">
        <f>COUNT(B93:U93)/2</f>
        <v>0</v>
      </c>
      <c r="Y93" s="5"/>
      <c r="Z93" s="5"/>
      <c r="AA93" s="5"/>
      <c r="AB93" s="5"/>
    </row>
    <row r="94" spans="1:32" s="6" customFormat="1" ht="12.75" hidden="1">
      <c r="A94" s="26" t="s">
        <v>8</v>
      </c>
      <c r="B94" s="83"/>
      <c r="C94" s="84"/>
      <c r="D94" s="23"/>
      <c r="E94" s="84"/>
      <c r="F94" s="23"/>
      <c r="G94" s="84"/>
      <c r="H94" s="23"/>
      <c r="I94" s="84"/>
      <c r="J94" s="83"/>
      <c r="K94" s="84"/>
      <c r="L94" s="23"/>
      <c r="M94" s="84"/>
      <c r="N94" s="83"/>
      <c r="O94" s="84"/>
      <c r="P94" s="23"/>
      <c r="Q94" s="92"/>
      <c r="R94" s="23"/>
      <c r="S94" s="84"/>
      <c r="T94" s="23"/>
      <c r="U94" s="84"/>
      <c r="V94" s="27"/>
      <c r="X94" s="28"/>
      <c r="AC94" s="7"/>
      <c r="AD94" s="7"/>
      <c r="AE94" s="7"/>
      <c r="AF94" s="7"/>
    </row>
    <row r="95" spans="1:22" ht="12.75" hidden="1">
      <c r="A95" s="24"/>
      <c r="B95" s="4"/>
      <c r="C95" s="21"/>
      <c r="E95" s="21"/>
      <c r="G95" s="21"/>
      <c r="I95" s="21"/>
      <c r="J95" s="4"/>
      <c r="K95" s="21"/>
      <c r="M95" s="21"/>
      <c r="N95" s="4"/>
      <c r="O95" s="21"/>
      <c r="Q95" s="91"/>
      <c r="S95" s="21"/>
      <c r="U95" s="21"/>
      <c r="V95" s="25"/>
    </row>
    <row r="96" spans="1:22" ht="12.75" hidden="1">
      <c r="A96" s="36" t="s">
        <v>68</v>
      </c>
      <c r="B96" s="78"/>
      <c r="C96" s="21"/>
      <c r="D96" s="78"/>
      <c r="E96" s="21"/>
      <c r="F96" s="78"/>
      <c r="G96" s="21"/>
      <c r="H96" s="78"/>
      <c r="I96" s="21"/>
      <c r="J96" s="78"/>
      <c r="K96" s="21"/>
      <c r="L96" s="78"/>
      <c r="M96" s="21"/>
      <c r="N96" s="78"/>
      <c r="O96" s="21"/>
      <c r="P96" s="78"/>
      <c r="Q96" s="91"/>
      <c r="R96" s="78"/>
      <c r="S96" s="21"/>
      <c r="T96" s="78"/>
      <c r="U96" s="21"/>
      <c r="V96" s="22"/>
    </row>
    <row r="97" spans="1:24" ht="12.75" hidden="1">
      <c r="A97" s="79" t="s">
        <v>8</v>
      </c>
      <c r="B97" s="80"/>
      <c r="C97" s="81"/>
      <c r="D97" s="33"/>
      <c r="E97" s="81"/>
      <c r="F97" s="33"/>
      <c r="G97" s="81"/>
      <c r="H97" s="33"/>
      <c r="I97" s="81"/>
      <c r="J97" s="80"/>
      <c r="K97" s="81"/>
      <c r="L97" s="33"/>
      <c r="M97" s="81"/>
      <c r="N97" s="80"/>
      <c r="O97" s="81"/>
      <c r="P97" s="33"/>
      <c r="Q97" s="81"/>
      <c r="R97" s="33"/>
      <c r="S97" s="81"/>
      <c r="T97" s="33"/>
      <c r="U97" s="81"/>
      <c r="V97" s="82"/>
      <c r="X97" s="28"/>
    </row>
    <row r="98" spans="1:28" ht="12.75">
      <c r="A98" s="209"/>
      <c r="B98" s="83"/>
      <c r="C98" s="83"/>
      <c r="D98" s="23"/>
      <c r="E98" s="83"/>
      <c r="F98" s="23"/>
      <c r="G98" s="83"/>
      <c r="H98" s="23"/>
      <c r="I98" s="83"/>
      <c r="J98" s="83"/>
      <c r="K98" s="83"/>
      <c r="L98" s="23"/>
      <c r="M98" s="83"/>
      <c r="N98" s="83"/>
      <c r="O98" s="83"/>
      <c r="P98" s="23"/>
      <c r="Q98" s="83"/>
      <c r="R98" s="23"/>
      <c r="S98" s="83"/>
      <c r="T98" s="23"/>
      <c r="U98" s="83"/>
      <c r="V98" s="210"/>
      <c r="W98" s="28"/>
      <c r="X98" s="28"/>
      <c r="Y98" s="5"/>
      <c r="Z98" s="5"/>
      <c r="AA98" s="5"/>
      <c r="AB98" s="5"/>
    </row>
    <row r="99" spans="1:22" ht="12.75">
      <c r="A99" s="42"/>
      <c r="B99" s="29"/>
      <c r="C99" s="43"/>
      <c r="D99" s="29"/>
      <c r="E99" s="43"/>
      <c r="F99" s="29"/>
      <c r="G99" s="43"/>
      <c r="H99" s="29"/>
      <c r="I99" s="43"/>
      <c r="J99" s="29"/>
      <c r="K99" s="43"/>
      <c r="L99" s="29"/>
      <c r="M99" s="43"/>
      <c r="N99" s="29"/>
      <c r="O99" s="43"/>
      <c r="P99" s="29"/>
      <c r="Q99" s="43"/>
      <c r="R99" s="29"/>
      <c r="S99" s="43"/>
      <c r="T99" s="29"/>
      <c r="U99" s="43"/>
      <c r="V99" s="30"/>
    </row>
    <row r="100" spans="1:36" s="17" customFormat="1" ht="18">
      <c r="A100" s="9"/>
      <c r="B100" s="10" t="str">
        <f>B3</f>
        <v>Jells Park</v>
      </c>
      <c r="C100" s="11"/>
      <c r="D100" s="10" t="str">
        <f>D3</f>
        <v>Balnarring</v>
      </c>
      <c r="E100" s="13"/>
      <c r="F100" s="99" t="str">
        <f>F3</f>
        <v>Flemington</v>
      </c>
      <c r="G100" s="11"/>
      <c r="H100" s="10" t="str">
        <f>H3</f>
        <v>Ballarat</v>
      </c>
      <c r="I100" s="11"/>
      <c r="J100" s="10" t="str">
        <f>J3</f>
        <v>Brimbank</v>
      </c>
      <c r="K100" s="13"/>
      <c r="L100" s="10" t="str">
        <f>L3</f>
        <v>Bundoora</v>
      </c>
      <c r="M100" s="13"/>
      <c r="N100" s="10" t="str">
        <f>N3</f>
        <v>Sandown</v>
      </c>
      <c r="O100" s="13"/>
      <c r="P100" s="10" t="str">
        <f>P3</f>
        <v>Bendigo</v>
      </c>
      <c r="Q100" s="11"/>
      <c r="R100" s="10" t="str">
        <f>R3</f>
        <v>Burnley</v>
      </c>
      <c r="S100" s="11"/>
      <c r="T100" s="10" t="str">
        <f>T3</f>
        <v>Tan</v>
      </c>
      <c r="U100" s="11"/>
      <c r="V100" s="44" t="s">
        <v>25</v>
      </c>
      <c r="W100" s="7"/>
      <c r="X100" s="16"/>
      <c r="Y100" s="5"/>
      <c r="Z100" s="5"/>
      <c r="AA100" s="5"/>
      <c r="AB100" s="5"/>
      <c r="AC100" s="7"/>
      <c r="AD100" s="7"/>
      <c r="AE100" s="7"/>
      <c r="AF100" s="7"/>
      <c r="AG100" s="7"/>
      <c r="AH100" s="7"/>
      <c r="AI100" s="7"/>
      <c r="AJ100" s="7"/>
    </row>
    <row r="101" spans="1:36" s="3" customFormat="1" ht="12.75">
      <c r="A101" s="45"/>
      <c r="B101" s="19">
        <f>B4</f>
        <v>40670</v>
      </c>
      <c r="C101" s="20"/>
      <c r="D101" s="19">
        <f>D4</f>
        <v>40684</v>
      </c>
      <c r="E101" s="20"/>
      <c r="F101" s="19">
        <f>F4</f>
        <v>40699</v>
      </c>
      <c r="G101" s="20"/>
      <c r="H101" s="19">
        <f>H4</f>
        <v>40712</v>
      </c>
      <c r="I101" s="20"/>
      <c r="J101" s="19">
        <f>J4</f>
        <v>40733</v>
      </c>
      <c r="K101" s="20"/>
      <c r="L101" s="19">
        <f>L4</f>
        <v>40747</v>
      </c>
      <c r="M101" s="20"/>
      <c r="N101" s="19">
        <f>N4</f>
        <v>40761</v>
      </c>
      <c r="O101" s="20"/>
      <c r="P101" s="19">
        <f>P4</f>
        <v>40782</v>
      </c>
      <c r="Q101" s="20"/>
      <c r="R101" s="19">
        <f>R4</f>
        <v>40790</v>
      </c>
      <c r="S101" s="21"/>
      <c r="T101" s="19">
        <f>T4</f>
        <v>40803</v>
      </c>
      <c r="U101" s="21"/>
      <c r="V101" s="46"/>
      <c r="W101" s="7"/>
      <c r="X101" s="5"/>
      <c r="Y101" s="6"/>
      <c r="Z101" s="6"/>
      <c r="AA101" s="6"/>
      <c r="AB101" s="6"/>
      <c r="AC101" s="7"/>
      <c r="AD101" s="7"/>
      <c r="AE101" s="7"/>
      <c r="AF101" s="7"/>
      <c r="AG101" s="7"/>
      <c r="AH101" s="7"/>
      <c r="AI101" s="7"/>
      <c r="AJ101" s="7"/>
    </row>
    <row r="102" spans="1:28" ht="12.75">
      <c r="A102" s="47" t="s">
        <v>10</v>
      </c>
      <c r="B102" s="33"/>
      <c r="C102" s="34" t="s">
        <v>1</v>
      </c>
      <c r="D102" s="33" t="s">
        <v>11</v>
      </c>
      <c r="E102" s="34" t="s">
        <v>1</v>
      </c>
      <c r="F102" s="33" t="s">
        <v>11</v>
      </c>
      <c r="G102" s="34" t="s">
        <v>1</v>
      </c>
      <c r="H102" s="33" t="s">
        <v>11</v>
      </c>
      <c r="I102" s="34" t="s">
        <v>1</v>
      </c>
      <c r="J102" s="33"/>
      <c r="K102" s="34" t="s">
        <v>1</v>
      </c>
      <c r="L102" s="33" t="s">
        <v>11</v>
      </c>
      <c r="M102" s="34" t="s">
        <v>1</v>
      </c>
      <c r="N102" s="33" t="s">
        <v>11</v>
      </c>
      <c r="O102" s="34" t="s">
        <v>1</v>
      </c>
      <c r="P102" s="33" t="s">
        <v>11</v>
      </c>
      <c r="Q102" s="34" t="s">
        <v>1</v>
      </c>
      <c r="R102" s="33" t="s">
        <v>11</v>
      </c>
      <c r="S102" s="34" t="s">
        <v>1</v>
      </c>
      <c r="T102" s="33" t="s">
        <v>11</v>
      </c>
      <c r="U102" s="34" t="s">
        <v>1</v>
      </c>
      <c r="V102" s="46" t="s">
        <v>1</v>
      </c>
      <c r="W102" s="7"/>
      <c r="X102" s="5"/>
      <c r="Y102" s="5"/>
      <c r="Z102" s="5"/>
      <c r="AA102" s="5"/>
      <c r="AB102" s="5"/>
    </row>
    <row r="103" spans="1:23" ht="12.75">
      <c r="A103" s="36" t="s">
        <v>3</v>
      </c>
      <c r="B103" s="4"/>
      <c r="C103" s="21"/>
      <c r="E103" s="21"/>
      <c r="G103" s="21"/>
      <c r="I103" s="21"/>
      <c r="J103" s="4"/>
      <c r="K103" s="21"/>
      <c r="M103" s="21"/>
      <c r="N103" s="4"/>
      <c r="O103" s="21"/>
      <c r="Q103" s="21"/>
      <c r="S103" s="21"/>
      <c r="U103" s="21"/>
      <c r="V103" s="48"/>
      <c r="W103" s="7"/>
    </row>
    <row r="104" spans="1:28" ht="12.75">
      <c r="A104" s="39" t="s">
        <v>129</v>
      </c>
      <c r="B104" s="40"/>
      <c r="C104" s="150">
        <v>10</v>
      </c>
      <c r="D104" s="40">
        <v>379</v>
      </c>
      <c r="E104" s="151">
        <v>9</v>
      </c>
      <c r="F104" s="40">
        <v>530</v>
      </c>
      <c r="G104" s="150">
        <v>10</v>
      </c>
      <c r="H104" s="40">
        <v>334</v>
      </c>
      <c r="I104" s="150">
        <v>8</v>
      </c>
      <c r="J104" s="40">
        <v>303</v>
      </c>
      <c r="K104" s="150">
        <v>7</v>
      </c>
      <c r="L104" s="40">
        <f>SUM(M7:M12,M15)</f>
        <v>500</v>
      </c>
      <c r="M104" s="150">
        <v>9</v>
      </c>
      <c r="N104" s="40"/>
      <c r="O104" s="150">
        <v>11</v>
      </c>
      <c r="P104" s="40"/>
      <c r="Q104" s="150">
        <v>10</v>
      </c>
      <c r="R104" s="40"/>
      <c r="S104" s="21">
        <v>3</v>
      </c>
      <c r="T104" s="40"/>
      <c r="U104" s="21">
        <v>10</v>
      </c>
      <c r="V104" s="48">
        <v>9</v>
      </c>
      <c r="W104" s="7"/>
      <c r="Y104" s="5"/>
      <c r="Z104" s="5"/>
      <c r="AA104" s="5"/>
      <c r="AB104" s="5"/>
    </row>
    <row r="105" spans="1:23" ht="12.75">
      <c r="A105" s="245" t="s">
        <v>130</v>
      </c>
      <c r="B105" s="246"/>
      <c r="C105" s="247">
        <v>7</v>
      </c>
      <c r="D105" s="246">
        <v>721</v>
      </c>
      <c r="E105" s="247">
        <v>4</v>
      </c>
      <c r="F105" s="246">
        <v>1148</v>
      </c>
      <c r="G105" s="247">
        <v>12</v>
      </c>
      <c r="H105" s="246">
        <v>742</v>
      </c>
      <c r="I105" s="247">
        <v>6</v>
      </c>
      <c r="J105" s="246">
        <v>654</v>
      </c>
      <c r="K105" s="247">
        <v>5</v>
      </c>
      <c r="L105" s="246">
        <v>971</v>
      </c>
      <c r="M105" s="247">
        <v>9</v>
      </c>
      <c r="N105" s="246"/>
      <c r="O105" s="247">
        <v>11</v>
      </c>
      <c r="P105" s="246"/>
      <c r="Q105" s="247">
        <v>12</v>
      </c>
      <c r="R105" s="246"/>
      <c r="S105" s="218">
        <v>2</v>
      </c>
      <c r="T105" s="246"/>
      <c r="U105" s="218">
        <v>10</v>
      </c>
      <c r="V105" s="248">
        <v>9</v>
      </c>
      <c r="W105" s="7"/>
    </row>
    <row r="106" spans="1:23" ht="12.75">
      <c r="A106" s="242" t="s">
        <v>178</v>
      </c>
      <c r="B106" s="249"/>
      <c r="C106" s="250">
        <v>4</v>
      </c>
      <c r="D106" s="249">
        <v>878</v>
      </c>
      <c r="E106" s="250">
        <v>3</v>
      </c>
      <c r="F106" s="249">
        <v>1380</v>
      </c>
      <c r="G106" s="250">
        <v>5</v>
      </c>
      <c r="H106" s="249"/>
      <c r="I106" s="250"/>
      <c r="J106" s="249"/>
      <c r="K106" s="250"/>
      <c r="L106" s="249"/>
      <c r="M106" s="250"/>
      <c r="N106" s="249"/>
      <c r="O106" s="250">
        <v>4</v>
      </c>
      <c r="P106" s="249"/>
      <c r="Q106" s="250"/>
      <c r="R106" s="249"/>
      <c r="S106" s="223">
        <v>4</v>
      </c>
      <c r="T106" s="249"/>
      <c r="U106" s="223"/>
      <c r="V106" s="251">
        <v>9</v>
      </c>
      <c r="W106" s="7"/>
    </row>
    <row r="107" spans="1:23" ht="12.75">
      <c r="A107" s="242" t="s">
        <v>131</v>
      </c>
      <c r="B107" s="249"/>
      <c r="C107" s="250">
        <v>8</v>
      </c>
      <c r="D107" s="249">
        <v>1085</v>
      </c>
      <c r="E107" s="250">
        <v>2</v>
      </c>
      <c r="F107" s="249"/>
      <c r="G107" s="250"/>
      <c r="H107" s="249"/>
      <c r="I107" s="250"/>
      <c r="J107" s="249"/>
      <c r="K107" s="250"/>
      <c r="L107" s="249"/>
      <c r="M107" s="250"/>
      <c r="N107" s="249"/>
      <c r="O107" s="250">
        <v>8</v>
      </c>
      <c r="P107" s="249"/>
      <c r="Q107" s="250"/>
      <c r="R107" s="249"/>
      <c r="S107" s="223"/>
      <c r="T107" s="249"/>
      <c r="U107" s="223"/>
      <c r="V107" s="251">
        <v>10</v>
      </c>
      <c r="W107" s="7"/>
    </row>
    <row r="108" spans="1:23" ht="12.75">
      <c r="A108" s="242" t="s">
        <v>65</v>
      </c>
      <c r="B108" s="249"/>
      <c r="C108" s="250"/>
      <c r="D108" s="249"/>
      <c r="E108" s="250"/>
      <c r="F108" s="249"/>
      <c r="G108" s="250"/>
      <c r="H108" s="249"/>
      <c r="I108" s="250"/>
      <c r="J108" s="249"/>
      <c r="K108" s="250"/>
      <c r="L108" s="249"/>
      <c r="M108" s="250"/>
      <c r="N108" s="249"/>
      <c r="O108" s="250">
        <v>12</v>
      </c>
      <c r="P108" s="249"/>
      <c r="Q108" s="250"/>
      <c r="R108" s="249"/>
      <c r="S108" s="223"/>
      <c r="T108" s="249"/>
      <c r="U108" s="223"/>
      <c r="V108" s="251"/>
      <c r="W108" s="7"/>
    </row>
    <row r="109" spans="1:23" ht="12.75">
      <c r="A109" s="242" t="s">
        <v>77</v>
      </c>
      <c r="B109" s="249"/>
      <c r="C109" s="250">
        <v>9</v>
      </c>
      <c r="D109" s="249">
        <v>15</v>
      </c>
      <c r="E109" s="250">
        <v>1</v>
      </c>
      <c r="F109" s="249">
        <v>14</v>
      </c>
      <c r="G109" s="250">
        <v>1</v>
      </c>
      <c r="H109" s="249">
        <v>22</v>
      </c>
      <c r="I109" s="250">
        <v>1</v>
      </c>
      <c r="J109" s="249">
        <v>16</v>
      </c>
      <c r="K109" s="250">
        <v>1</v>
      </c>
      <c r="L109" s="249">
        <v>22</v>
      </c>
      <c r="M109" s="250">
        <v>1</v>
      </c>
      <c r="N109" s="249"/>
      <c r="O109" s="250">
        <v>2</v>
      </c>
      <c r="P109" s="249"/>
      <c r="Q109" s="250"/>
      <c r="R109" s="249"/>
      <c r="S109" s="223">
        <v>1</v>
      </c>
      <c r="T109" s="249"/>
      <c r="U109" s="223">
        <v>1</v>
      </c>
      <c r="V109" s="251">
        <v>1</v>
      </c>
      <c r="W109" s="7"/>
    </row>
    <row r="110" spans="1:23" ht="12.75">
      <c r="A110" s="242" t="s">
        <v>179</v>
      </c>
      <c r="B110" s="249"/>
      <c r="C110" s="250">
        <v>15</v>
      </c>
      <c r="D110" s="249"/>
      <c r="E110" s="250"/>
      <c r="F110" s="249"/>
      <c r="G110" s="250"/>
      <c r="H110" s="249"/>
      <c r="I110" s="250"/>
      <c r="J110" s="249"/>
      <c r="K110" s="250"/>
      <c r="L110" s="249"/>
      <c r="M110" s="250"/>
      <c r="N110" s="249"/>
      <c r="O110" s="250"/>
      <c r="P110" s="249"/>
      <c r="Q110" s="250"/>
      <c r="R110" s="249"/>
      <c r="S110" s="223"/>
      <c r="T110" s="249"/>
      <c r="U110" s="223"/>
      <c r="V110" s="251"/>
      <c r="W110" s="7"/>
    </row>
    <row r="111" spans="1:23" ht="12.75">
      <c r="A111" s="242" t="s">
        <v>69</v>
      </c>
      <c r="B111" s="249"/>
      <c r="C111" s="250"/>
      <c r="D111" s="249"/>
      <c r="E111" s="250"/>
      <c r="F111" s="249"/>
      <c r="G111" s="250"/>
      <c r="H111" s="249"/>
      <c r="I111" s="250"/>
      <c r="J111" s="249"/>
      <c r="K111" s="250"/>
      <c r="L111" s="249"/>
      <c r="M111" s="250"/>
      <c r="N111" s="249"/>
      <c r="O111" s="250"/>
      <c r="P111" s="249"/>
      <c r="Q111" s="250"/>
      <c r="R111" s="249"/>
      <c r="S111" s="223"/>
      <c r="T111" s="249"/>
      <c r="U111" s="223"/>
      <c r="V111" s="252"/>
      <c r="W111" s="7"/>
    </row>
    <row r="112" spans="1:23" ht="12.75">
      <c r="A112" s="242" t="s">
        <v>66</v>
      </c>
      <c r="B112" s="249"/>
      <c r="C112" s="250"/>
      <c r="D112" s="249"/>
      <c r="E112" s="250"/>
      <c r="F112" s="249"/>
      <c r="G112" s="250"/>
      <c r="H112" s="249"/>
      <c r="I112" s="250"/>
      <c r="J112" s="249"/>
      <c r="K112" s="250"/>
      <c r="L112" s="249"/>
      <c r="M112" s="250"/>
      <c r="N112" s="249"/>
      <c r="O112" s="250"/>
      <c r="P112" s="249"/>
      <c r="Q112" s="250"/>
      <c r="R112" s="249"/>
      <c r="S112" s="223"/>
      <c r="T112" s="249"/>
      <c r="U112" s="223"/>
      <c r="V112" s="251"/>
      <c r="W112" s="7"/>
    </row>
    <row r="113" spans="1:23" ht="12.75">
      <c r="A113" s="253" t="s">
        <v>67</v>
      </c>
      <c r="B113" s="254"/>
      <c r="C113" s="255">
        <v>7</v>
      </c>
      <c r="D113" s="254"/>
      <c r="E113" s="255"/>
      <c r="F113" s="254">
        <v>53</v>
      </c>
      <c r="G113" s="255">
        <v>5</v>
      </c>
      <c r="H113" s="254"/>
      <c r="I113" s="255"/>
      <c r="J113" s="254"/>
      <c r="K113" s="255"/>
      <c r="L113" s="254"/>
      <c r="M113" s="255"/>
      <c r="N113" s="254"/>
      <c r="O113" s="255">
        <v>7</v>
      </c>
      <c r="P113" s="254"/>
      <c r="Q113" s="255"/>
      <c r="R113" s="254"/>
      <c r="S113" s="228"/>
      <c r="T113" s="254"/>
      <c r="U113" s="228">
        <v>3</v>
      </c>
      <c r="V113" s="256">
        <v>8</v>
      </c>
      <c r="W113" s="7"/>
    </row>
    <row r="114" spans="1:23" ht="12.75">
      <c r="A114" s="36" t="s">
        <v>9</v>
      </c>
      <c r="B114" s="40"/>
      <c r="C114" s="150"/>
      <c r="D114" s="40"/>
      <c r="E114" s="150"/>
      <c r="F114" s="40"/>
      <c r="G114" s="150"/>
      <c r="H114" s="40"/>
      <c r="I114" s="150"/>
      <c r="J114" s="40"/>
      <c r="K114" s="150"/>
      <c r="L114" s="40"/>
      <c r="M114" s="150"/>
      <c r="N114" s="40"/>
      <c r="O114" s="150"/>
      <c r="P114" s="40"/>
      <c r="Q114" s="150"/>
      <c r="R114" s="40"/>
      <c r="S114" s="21"/>
      <c r="T114" s="40"/>
      <c r="U114" s="21"/>
      <c r="V114" s="48"/>
      <c r="W114" s="7"/>
    </row>
    <row r="115" spans="1:23" ht="12.75">
      <c r="A115" s="216" t="s">
        <v>89</v>
      </c>
      <c r="B115" s="246"/>
      <c r="C115" s="247">
        <v>7</v>
      </c>
      <c r="D115" s="246">
        <v>308</v>
      </c>
      <c r="E115" s="247">
        <v>4</v>
      </c>
      <c r="F115" s="246"/>
      <c r="G115" s="247"/>
      <c r="H115" s="246">
        <v>278</v>
      </c>
      <c r="I115" s="247">
        <v>7</v>
      </c>
      <c r="J115" s="246"/>
      <c r="K115" s="247"/>
      <c r="L115" s="246"/>
      <c r="M115" s="247"/>
      <c r="N115" s="246"/>
      <c r="O115" s="247">
        <v>14</v>
      </c>
      <c r="P115" s="246"/>
      <c r="Q115" s="247">
        <v>8</v>
      </c>
      <c r="R115" s="246"/>
      <c r="S115" s="218"/>
      <c r="T115" s="246"/>
      <c r="U115" s="218">
        <v>15</v>
      </c>
      <c r="V115" s="257">
        <v>11</v>
      </c>
      <c r="W115" s="7"/>
    </row>
    <row r="116" spans="1:23" ht="12.75">
      <c r="A116" s="221" t="s">
        <v>75</v>
      </c>
      <c r="B116" s="249"/>
      <c r="C116" s="250">
        <v>19</v>
      </c>
      <c r="D116" s="249"/>
      <c r="E116" s="250"/>
      <c r="F116" s="249"/>
      <c r="G116" s="250"/>
      <c r="H116" s="249"/>
      <c r="I116" s="250"/>
      <c r="J116" s="249"/>
      <c r="K116" s="250"/>
      <c r="L116" s="249"/>
      <c r="M116" s="250"/>
      <c r="N116" s="249"/>
      <c r="O116" s="250"/>
      <c r="P116" s="249"/>
      <c r="Q116" s="250"/>
      <c r="R116" s="249"/>
      <c r="S116" s="223"/>
      <c r="T116" s="249"/>
      <c r="U116" s="223"/>
      <c r="V116" s="252"/>
      <c r="W116" s="7"/>
    </row>
    <row r="117" spans="1:23" ht="12.75">
      <c r="A117" s="242" t="s">
        <v>77</v>
      </c>
      <c r="B117" s="249"/>
      <c r="C117" s="250"/>
      <c r="D117" s="249">
        <v>31</v>
      </c>
      <c r="E117" s="250">
        <v>3</v>
      </c>
      <c r="F117" s="249">
        <v>109</v>
      </c>
      <c r="G117" s="250">
        <v>8</v>
      </c>
      <c r="H117" s="249">
        <v>42</v>
      </c>
      <c r="I117" s="250">
        <v>3</v>
      </c>
      <c r="J117" s="249"/>
      <c r="K117" s="258"/>
      <c r="L117" s="249"/>
      <c r="M117" s="250"/>
      <c r="N117" s="249"/>
      <c r="O117" s="250"/>
      <c r="P117" s="249"/>
      <c r="Q117" s="250"/>
      <c r="R117" s="249"/>
      <c r="S117" s="223"/>
      <c r="T117" s="249"/>
      <c r="U117" s="223"/>
      <c r="V117" s="251"/>
      <c r="W117" s="7"/>
    </row>
    <row r="118" spans="1:23" ht="12.75">
      <c r="A118" s="221" t="s">
        <v>69</v>
      </c>
      <c r="B118" s="249"/>
      <c r="C118" s="250">
        <v>3</v>
      </c>
      <c r="D118" s="249"/>
      <c r="E118" s="250"/>
      <c r="F118" s="249">
        <v>24</v>
      </c>
      <c r="G118" s="250">
        <v>1</v>
      </c>
      <c r="H118" s="249">
        <v>34</v>
      </c>
      <c r="I118" s="250">
        <v>2</v>
      </c>
      <c r="J118" s="249"/>
      <c r="K118" s="250"/>
      <c r="L118" s="249"/>
      <c r="M118" s="250"/>
      <c r="N118" s="249"/>
      <c r="O118" s="250">
        <v>5</v>
      </c>
      <c r="P118" s="249"/>
      <c r="Q118" s="250"/>
      <c r="R118" s="249"/>
      <c r="S118" s="223"/>
      <c r="T118" s="249"/>
      <c r="U118" s="223">
        <v>2</v>
      </c>
      <c r="V118" s="251">
        <v>2</v>
      </c>
      <c r="W118" s="7"/>
    </row>
    <row r="119" spans="1:23" ht="12.75">
      <c r="A119" s="221" t="s">
        <v>66</v>
      </c>
      <c r="B119" s="249"/>
      <c r="C119" s="250"/>
      <c r="D119" s="249"/>
      <c r="E119" s="250"/>
      <c r="F119" s="249"/>
      <c r="G119" s="250"/>
      <c r="H119" s="249"/>
      <c r="I119" s="250"/>
      <c r="J119" s="249"/>
      <c r="K119" s="250"/>
      <c r="L119" s="249"/>
      <c r="M119" s="250"/>
      <c r="N119" s="249"/>
      <c r="O119" s="250"/>
      <c r="P119" s="249"/>
      <c r="Q119" s="250"/>
      <c r="R119" s="249"/>
      <c r="S119" s="223"/>
      <c r="T119" s="249"/>
      <c r="U119" s="223"/>
      <c r="V119" s="252"/>
      <c r="W119" s="7"/>
    </row>
    <row r="120" spans="1:23" ht="12.75">
      <c r="A120" s="236" t="s">
        <v>67</v>
      </c>
      <c r="B120" s="237"/>
      <c r="C120" s="238"/>
      <c r="D120" s="237"/>
      <c r="E120" s="238"/>
      <c r="F120" s="237"/>
      <c r="G120" s="238"/>
      <c r="H120" s="237"/>
      <c r="I120" s="238"/>
      <c r="J120" s="237"/>
      <c r="K120" s="238"/>
      <c r="L120" s="237"/>
      <c r="M120" s="238"/>
      <c r="N120" s="237"/>
      <c r="O120" s="238"/>
      <c r="P120" s="237"/>
      <c r="Q120" s="238"/>
      <c r="R120" s="259"/>
      <c r="S120" s="238"/>
      <c r="T120" s="259"/>
      <c r="U120" s="238"/>
      <c r="V120" s="260"/>
      <c r="W120" s="7"/>
    </row>
    <row r="121" spans="1:23" ht="12.75">
      <c r="A121" s="49" t="s">
        <v>78</v>
      </c>
      <c r="B121" s="96"/>
      <c r="C121" s="90">
        <f>COUNT(C93,C88:C89,C82:C84,C69:C78,C60,C54:C57,C50:C50,C45:C46,C7:C41)</f>
        <v>38</v>
      </c>
      <c r="D121" s="96"/>
      <c r="E121" s="90">
        <f>COUNT(E93,E88:E89,E82:E84,E69:E78,E60,E54:E57,E50:E50,E45:E46,E7:E41)</f>
        <v>31</v>
      </c>
      <c r="F121" s="96"/>
      <c r="G121" s="90">
        <f>COUNT(G93,G88:G89,G82:G84,G69:G78,G60,G54:G57,G50:G50,G45:G46,G7:G41)</f>
        <v>25</v>
      </c>
      <c r="H121" s="96"/>
      <c r="I121" s="90">
        <f>COUNT(I93,I88:I89,I82:I84,I69:I78,I60,I54:I57,I50:I50,I45:I46,I7:I41)</f>
        <v>24</v>
      </c>
      <c r="J121" s="96"/>
      <c r="K121" s="90">
        <f>COUNT(K93,K88:K89,K82:K84,K69:K78,K60,K54:K57,K50:K50,K45:K46,K7:K41)</f>
        <v>17</v>
      </c>
      <c r="L121" s="96"/>
      <c r="M121" s="90">
        <f>COUNT(M93,M88:M89,M82:M84,M69:M78,M60,M54:M57,M50:M50,M45:M46,M7:M41)</f>
        <v>22</v>
      </c>
      <c r="N121" s="96"/>
      <c r="O121" s="90">
        <f>COUNT(O93,O88:O89,O82:O84,O69:O78,O60,O54:O57,O50:O50,O45:O46,O7:O41)</f>
        <v>32</v>
      </c>
      <c r="P121" s="96"/>
      <c r="Q121" s="90">
        <f>COUNT(Q93,Q88:Q89,Q82:Q84,Q69:Q78,Q60,Q54:Q57,Q50:Q50,Q45:Q46,Q7:Q41)</f>
        <v>16</v>
      </c>
      <c r="R121" s="96"/>
      <c r="S121" s="90">
        <f>COUNT(S93,S88:S89,S82:S84,S69:S78,S60,S54:S57,S50:S50,S45:S46,S7:S41)</f>
        <v>15</v>
      </c>
      <c r="T121" s="96"/>
      <c r="U121" s="90">
        <f>COUNT(U93,U88:U89,U82:U84,U69:U78,U60,U54:U57,U50:U50,U45:U46,U7:U41)</f>
        <v>24</v>
      </c>
      <c r="V121" s="98">
        <f>C121+E121+G121+I121+Q121+M121+K121+O121+S121+U121</f>
        <v>244</v>
      </c>
      <c r="W121" s="7"/>
    </row>
    <row r="123" spans="1:17" ht="12.75" hidden="1">
      <c r="A123" s="7" t="s">
        <v>120</v>
      </c>
      <c r="C123" s="3">
        <v>6</v>
      </c>
      <c r="E123" s="5">
        <v>4</v>
      </c>
      <c r="G123" s="5">
        <v>7</v>
      </c>
      <c r="I123" s="5">
        <v>12</v>
      </c>
      <c r="K123" s="5">
        <v>6</v>
      </c>
      <c r="M123" s="5">
        <v>8</v>
      </c>
      <c r="Q123" s="5">
        <v>12</v>
      </c>
    </row>
    <row r="124" spans="1:17" ht="12.75" hidden="1">
      <c r="A124" s="7" t="s">
        <v>121</v>
      </c>
      <c r="C124" s="3">
        <v>9</v>
      </c>
      <c r="E124" s="5">
        <v>11</v>
      </c>
      <c r="G124" s="5">
        <v>6</v>
      </c>
      <c r="I124" s="5">
        <v>10</v>
      </c>
      <c r="K124" s="5">
        <v>13</v>
      </c>
      <c r="M124" s="5">
        <v>6</v>
      </c>
      <c r="Q124" s="5">
        <v>11</v>
      </c>
    </row>
    <row r="131" ht="12.75">
      <c r="P131" s="50"/>
    </row>
    <row r="137" ht="12" customHeight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</sheetData>
  <sheetProtection/>
  <printOptions/>
  <pageMargins left="0.64" right="0.19" top="0.47" bottom="0.3" header="0.36" footer="0.3"/>
  <pageSetup fitToHeight="2" orientation="landscape" paperSize="9" scale="60" r:id="rId1"/>
  <rowBreaks count="1" manualBreakCount="1">
    <brk id="6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2.140625" style="7" customWidth="1"/>
    <col min="3" max="3" width="11.00390625" style="7" customWidth="1"/>
    <col min="4" max="4" width="11.421875" style="7" bestFit="1" customWidth="1"/>
    <col min="5" max="5" width="11.7109375" style="7" customWidth="1"/>
    <col min="6" max="6" width="11.00390625" style="7" customWidth="1"/>
    <col min="7" max="7" width="10.421875" style="7" customWidth="1"/>
    <col min="8" max="8" width="11.00390625" style="7" customWidth="1"/>
    <col min="9" max="9" width="10.140625" style="7" customWidth="1"/>
    <col min="10" max="10" width="10.421875" style="7" customWidth="1"/>
    <col min="11" max="11" width="11.421875" style="7" customWidth="1"/>
    <col min="12" max="12" width="11.421875" style="6" customWidth="1"/>
    <col min="13" max="13" width="9.140625" style="7" customWidth="1"/>
    <col min="14" max="14" width="9.140625" style="7" hidden="1" customWidth="1"/>
    <col min="15" max="15" width="10.421875" style="7" customWidth="1"/>
    <col min="16" max="16" width="9.140625" style="7" customWidth="1"/>
    <col min="17" max="17" width="9.57421875" style="7" bestFit="1" customWidth="1"/>
    <col min="18" max="16384" width="9.140625" style="7" customWidth="1"/>
  </cols>
  <sheetData>
    <row r="1" spans="1:7" ht="30">
      <c r="A1" s="1" t="s">
        <v>134</v>
      </c>
      <c r="B1" s="51"/>
      <c r="C1" s="52"/>
      <c r="F1" s="52"/>
      <c r="G1" s="52"/>
    </row>
    <row r="2" spans="3:7" ht="12.75">
      <c r="C2" s="52"/>
      <c r="F2" s="52"/>
      <c r="G2" s="52"/>
    </row>
    <row r="3" spans="1:15" ht="25.5">
      <c r="A3" s="53" t="s">
        <v>28</v>
      </c>
      <c r="B3" s="54"/>
      <c r="C3" s="85" t="str">
        <f>Results!B3</f>
        <v>Jells Park</v>
      </c>
      <c r="D3" s="86" t="str">
        <f>Results!D3</f>
        <v>Balnarring</v>
      </c>
      <c r="E3" s="86" t="str">
        <f>Results!F3</f>
        <v>Flemington</v>
      </c>
      <c r="F3" s="86" t="str">
        <f>Results!H3</f>
        <v>Ballarat</v>
      </c>
      <c r="G3" s="86" t="str">
        <f>Results!J3</f>
        <v>Brimbank</v>
      </c>
      <c r="H3" s="86" t="str">
        <f>Results!L3</f>
        <v>Bundoora</v>
      </c>
      <c r="I3" s="86" t="str">
        <f>Results!N3</f>
        <v>Sandown</v>
      </c>
      <c r="J3" s="86" t="str">
        <f>Results!P3</f>
        <v>Bendigo</v>
      </c>
      <c r="K3" s="87" t="str">
        <f>Results!R3</f>
        <v>Burnley</v>
      </c>
      <c r="L3" s="88" t="str">
        <f>Results!T3</f>
        <v>Tan</v>
      </c>
      <c r="M3" s="55" t="s">
        <v>12</v>
      </c>
      <c r="N3" s="55" t="s">
        <v>23</v>
      </c>
      <c r="O3" s="55" t="s">
        <v>82</v>
      </c>
    </row>
    <row r="4" spans="1:15" ht="12.75">
      <c r="A4" s="56"/>
      <c r="B4" s="21"/>
      <c r="C4" s="57">
        <f>Results!B4</f>
        <v>40670</v>
      </c>
      <c r="D4" s="58">
        <f>Results!D4</f>
        <v>40684</v>
      </c>
      <c r="E4" s="58">
        <f>Results!F4</f>
        <v>40699</v>
      </c>
      <c r="F4" s="58">
        <f>Results!H4</f>
        <v>40712</v>
      </c>
      <c r="G4" s="58">
        <f>Results!J4</f>
        <v>40733</v>
      </c>
      <c r="H4" s="58">
        <f>Results!L4</f>
        <v>40747</v>
      </c>
      <c r="I4" s="58">
        <f>Results!N4</f>
        <v>40761</v>
      </c>
      <c r="J4" s="58">
        <f>Results!P4</f>
        <v>40782</v>
      </c>
      <c r="K4" s="58">
        <f>Results!R4</f>
        <v>40790</v>
      </c>
      <c r="L4" s="59">
        <f>Results!T4</f>
        <v>40803</v>
      </c>
      <c r="M4" s="18"/>
      <c r="N4" s="24">
        <f>COUNTIF(Results!B121:U121,"&gt;0")</f>
        <v>10</v>
      </c>
      <c r="O4" s="18"/>
    </row>
    <row r="5" spans="1:15" ht="12.75">
      <c r="A5" s="56"/>
      <c r="B5" s="21"/>
      <c r="C5" s="4"/>
      <c r="D5" s="4"/>
      <c r="E5" s="4"/>
      <c r="F5" s="4"/>
      <c r="G5" s="4"/>
      <c r="H5" s="4"/>
      <c r="I5" s="4"/>
      <c r="J5" s="29" t="s">
        <v>83</v>
      </c>
      <c r="K5" s="60"/>
      <c r="L5" s="48"/>
      <c r="M5" s="18"/>
      <c r="N5" s="49"/>
      <c r="O5" s="18"/>
    </row>
    <row r="6" spans="1:15" ht="12.75">
      <c r="A6" s="61"/>
      <c r="B6" s="62"/>
      <c r="C6" s="63"/>
      <c r="D6" s="63"/>
      <c r="E6" s="63"/>
      <c r="F6" s="63"/>
      <c r="G6" s="63"/>
      <c r="H6" s="63"/>
      <c r="I6" s="63"/>
      <c r="J6" s="69">
        <f>IF(ISNUMBER(LARGE((C6:I6,K6:L6),3)),(LARGE((C6:I6,K6:L6),1)+LARGE((C6:I6,K6:L6),2)+LARGE((C6:I6,K6:L6),3))/3,"")</f>
      </c>
      <c r="K6" s="64"/>
      <c r="L6" s="65"/>
      <c r="M6" s="66"/>
      <c r="N6" s="24"/>
      <c r="O6" s="66"/>
    </row>
    <row r="7" spans="1:17" ht="12.75">
      <c r="A7" s="67">
        <f>1</f>
        <v>1</v>
      </c>
      <c r="B7" s="68" t="str">
        <f>Results!A8</f>
        <v>James Atkinson</v>
      </c>
      <c r="C7" s="89">
        <f>IF(ISBLANK(Results!C8),"",ROUND((Results!C$42-Results!C8+1)/Results!C$42*100,2))</f>
        <v>92.22</v>
      </c>
      <c r="D7" s="69">
        <f>IF(ISBLANK(Results!E8),"",ROUND((Results!E$42-Results!E8+1)/Results!E$42*100,2))</f>
        <v>91.67</v>
      </c>
      <c r="E7" s="206">
        <f>IF(ISBLANK(Results!G8),"",ROUND((Results!G$42-Results!G8+1)/Results!G$42*100,2))</f>
        <v>93.78</v>
      </c>
      <c r="F7" s="69">
        <f>IF(ISBLANK(Results!I8),"",ROUND((Results!I$42-Results!I8+1)/Results!I$42*100,2))</f>
        <v>93.12</v>
      </c>
      <c r="G7" s="69">
        <f>IF(ISBLANK(Results!K8),"",ROUND((Results!K$42-Results!K8+1)/Results!K$42*100,2))</f>
        <v>91.72</v>
      </c>
      <c r="H7" s="69">
        <f>IF(ISBLANK(Results!M8),"",ROUND((Results!M$42-Results!M8+1)/Results!M$42*100,2))</f>
        <v>87.4</v>
      </c>
      <c r="I7" s="69">
        <f>IF(ISBLANK(Results!O8),"",ROUND((Results!O$42-Results!O8+1)/Results!O$42*100,2))</f>
        <v>82.18</v>
      </c>
      <c r="J7" s="69">
        <f>IF(ISNUMBER(LARGE((C7:I7,K7:L7),3)),(LARGE((C7:I7,K7:L7),1)+LARGE((C7:I7,K7:L7),2)+LARGE((C7:I7,K7:L7),3))/3,"")</f>
        <v>93.64</v>
      </c>
      <c r="K7" s="206">
        <f>IF(ISBLANK(Results!S8),"",ROUND((Results!S$42-Results!S8+1)/Results!S$42*100,2))</f>
        <v>94.02</v>
      </c>
      <c r="L7" s="69">
        <f>IF(ISBLANK(Results!U8),"",ROUND((Results!U$42-Results!U8+1)/Results!U$42*100,2))</f>
        <v>87.27</v>
      </c>
      <c r="M7" s="70">
        <f aca="true" t="shared" si="0" ref="M7:M47">SUM(C7:L7)</f>
        <v>907.0199999999999</v>
      </c>
      <c r="N7" s="70">
        <f aca="true" t="shared" si="1" ref="N7:N47">LARGE(C7:L7,$N$4)</f>
        <v>82.18</v>
      </c>
      <c r="O7" s="70">
        <f aca="true" t="shared" si="2" ref="O7:O47">IF(ISNUMBER(N7),M7-N7,M7)</f>
        <v>824.8399999999999</v>
      </c>
      <c r="Q7" s="52"/>
    </row>
    <row r="8" spans="1:15" ht="12.75">
      <c r="A8" s="67">
        <f>1+A7</f>
        <v>2</v>
      </c>
      <c r="B8" s="68" t="str">
        <f>Results!A9</f>
        <v>Andrew Coles</v>
      </c>
      <c r="C8" s="89">
        <f>IF(ISBLANK(Results!C9),"",ROUND((Results!C$42-Results!C9+1)/Results!C$42*100,2))</f>
      </c>
      <c r="D8" s="69">
        <f>IF(ISBLANK(Results!E9),"",ROUND((Results!E$42-Results!E9+1)/Results!E$42*100,2))</f>
        <v>88.64</v>
      </c>
      <c r="E8" s="206">
        <f>IF(ISBLANK(Results!G9),"",ROUND((Results!G$42-Results!G9+1)/Results!G$42*100,2))</f>
        <v>91.08</v>
      </c>
      <c r="F8" s="207">
        <f>IF(ISBLANK(Results!I9),"",ROUND((Results!I$42-Results!I9+1)/Results!I$42*100,2))</f>
        <v>91.53</v>
      </c>
      <c r="G8" s="69">
        <f>IF(ISBLANK(Results!K9),"",ROUND((Results!K$42-Results!K9+1)/Results!K$42*100,2))</f>
        <v>88.65</v>
      </c>
      <c r="H8" s="69">
        <f>IF(ISBLANK(Results!M9),"",ROUND((Results!M$42-Results!M9+1)/Results!M$42*100,2))</f>
        <v>84.72</v>
      </c>
      <c r="I8" s="69">
        <f>IF(ISBLANK(Results!O9),"",ROUND((Results!O$42-Results!O9+1)/Results!O$42*100,2))</f>
        <v>88.71</v>
      </c>
      <c r="J8" s="69">
        <f>IF(ISNUMBER(LARGE((C8:I8,K8:L8),3)),(LARGE((C8:I8,K8:L8),1)+LARGE((C8:I8,K8:L8),2)+LARGE((C8:I8,K8:L8),3))/3,"")</f>
        <v>91.54666666666667</v>
      </c>
      <c r="K8" s="69">
        <f>IF(ISBLANK(Results!S9),"",ROUND((Results!S$42-Results!S9+1)/Results!S$42*100,2))</f>
        <v>92.03</v>
      </c>
      <c r="L8" s="206">
        <f>IF(ISBLANK(Results!U9),"",ROUND((Results!U$42-Results!U9+1)/Results!U$42*100,2))</f>
        <v>90.82</v>
      </c>
      <c r="M8" s="70">
        <f t="shared" si="0"/>
        <v>807.7266666666667</v>
      </c>
      <c r="N8" s="70" t="e">
        <f t="shared" si="1"/>
        <v>#NUM!</v>
      </c>
      <c r="O8" s="70">
        <f t="shared" si="2"/>
        <v>807.7266666666667</v>
      </c>
    </row>
    <row r="9" spans="1:15" ht="12.75">
      <c r="A9" s="67">
        <f aca="true" t="shared" si="3" ref="A9:A62">1+A8</f>
        <v>3</v>
      </c>
      <c r="B9" s="68" t="str">
        <f>Results!A7</f>
        <v>Stephen Paine</v>
      </c>
      <c r="C9" s="89">
        <f>IF(ISBLANK(Results!C7),"",ROUND((Results!C$42-Results!C7+1)/Results!C$42*100,2))</f>
        <v>87.86</v>
      </c>
      <c r="D9" s="69">
        <f>IF(ISBLANK(Results!E7),"",ROUND((Results!E$42-Results!E7+1)/Results!E$42*100,2))</f>
        <v>84.6</v>
      </c>
      <c r="E9" s="69">
        <f>IF(ISBLANK(Results!G7),"",ROUND((Results!G$42-Results!G7+1)/Results!G$42*100,2))</f>
        <v>69.5</v>
      </c>
      <c r="F9" s="69">
        <f>IF(ISBLANK(Results!I7),"",ROUND((Results!I$42-Results!I7+1)/Results!I$42*100,2))</f>
        <v>65.61</v>
      </c>
      <c r="G9" s="69">
        <f>IF(ISBLANK(Results!K7),"",ROUND((Results!K$42-Results!K7+1)/Results!K$42*100,2))</f>
        <v>81.29</v>
      </c>
      <c r="H9" s="69">
        <f>IF(ISBLANK(Results!M7),"",ROUND((Results!M$42-Results!M7+1)/Results!M$42*100,2))</f>
        <v>73.73</v>
      </c>
      <c r="I9" s="206">
        <f>IF(ISBLANK(Results!O7),"",ROUND((Results!O$42-Results!O7+1)/Results!O$42*100,2))</f>
        <v>92.48</v>
      </c>
      <c r="J9" s="69">
        <f>IF(ISNUMBER(LARGE((C9:I9,K9:L9),3)),(LARGE((C9:I9,K9:L9),1)+LARGE((C9:I9,K9:L9),2)+LARGE((C9:I9,K9:L9),3))/3,"")</f>
        <v>91.62</v>
      </c>
      <c r="K9" s="69">
        <f>IF(ISBLANK(Results!S7),"",ROUND((Results!S$42-Results!S7+1)/Results!S$42*100,2))</f>
        <v>88.37</v>
      </c>
      <c r="L9" s="206">
        <f>IF(ISBLANK(Results!U7),"",ROUND((Results!U$42-Results!U7+1)/Results!U$42*100,2))</f>
        <v>94.01</v>
      </c>
      <c r="M9" s="70">
        <f t="shared" si="0"/>
        <v>829.07</v>
      </c>
      <c r="N9" s="70">
        <f t="shared" si="1"/>
        <v>65.61</v>
      </c>
      <c r="O9" s="70">
        <f t="shared" si="2"/>
        <v>763.46</v>
      </c>
    </row>
    <row r="10" spans="1:15" ht="12.75">
      <c r="A10" s="67">
        <f t="shared" si="3"/>
        <v>4</v>
      </c>
      <c r="B10" s="68" t="str">
        <f>Results!A54</f>
        <v>Patrick Ziguras</v>
      </c>
      <c r="C10" s="152">
        <f>IF(ISBLANK(Results!C54),"",ROUND((Results!C$58-Results!C54+1)/Results!C$58*100,2))</f>
        <v>80</v>
      </c>
      <c r="D10" s="206">
        <f>IF(ISBLANK(Results!E54),"",ROUND((Results!E$58-Results!E54+1)/Results!E$58*100,2))</f>
        <v>83.78</v>
      </c>
      <c r="E10" s="69">
        <f>IF(ISBLANK(Results!G54),"",ROUND((Results!G$58-Results!G54+1)/Results!G$58*100,2))</f>
        <v>80</v>
      </c>
      <c r="F10" s="206">
        <f>IF(ISBLANK(Results!I54),"",ROUND((Results!I$58-Results!I54+1)/Results!I$58*100,2))</f>
        <v>90</v>
      </c>
      <c r="G10" s="69">
        <f>IF(ISBLANK(Results!K54),"",ROUND((Results!K$58-Results!K54+1)/Results!K$58*100,2))</f>
      </c>
      <c r="H10" s="206">
        <f>IF(ISBLANK(Results!M54),"",ROUND((Results!M$58-Results!M54+1)/Results!M$58*100,2))</f>
        <v>95.06</v>
      </c>
      <c r="I10" s="69">
        <f>IF(ISBLANK(Results!O54),"",ROUND((Results!O$42-Results!O54+1)/Results!O$42*100,2))</f>
        <v>58.42</v>
      </c>
      <c r="J10" s="69">
        <f>IF(ISNUMBER(LARGE((C10:I10,L10:L10),3)),(LARGE((C10:I10,L10:L10),1)+LARGE((C10:I10,L10:L10),2)+LARGE((C10:I10,L10:L10),3))/3,"")</f>
        <v>91.31666666666666</v>
      </c>
      <c r="K10" s="69">
        <f>IF(ISNUMBER(LARGE((C10:I10,L10:L10),3)),(LARGE((C10:I10,L10:L10),1)+LARGE((C10:I10,L10:L10),2)+LARGE((C10:I10,L10:L10),3))/3,"")</f>
        <v>91.31666666666666</v>
      </c>
      <c r="L10" s="69">
        <f>IF(ISBLANK(Results!U54),"",ROUND((Results!U$58-Results!U54+1)/Results!U$58*100,2))</f>
        <v>88.89</v>
      </c>
      <c r="M10" s="70">
        <f t="shared" si="0"/>
        <v>758.7833333333332</v>
      </c>
      <c r="N10" s="70" t="e">
        <f t="shared" si="1"/>
        <v>#NUM!</v>
      </c>
      <c r="O10" s="70">
        <f t="shared" si="2"/>
        <v>758.7833333333332</v>
      </c>
    </row>
    <row r="11" spans="1:15" ht="12.75">
      <c r="A11" s="67">
        <f t="shared" si="3"/>
        <v>5</v>
      </c>
      <c r="B11" s="68" t="str">
        <f>Results!A11</f>
        <v>Anthony Lee</v>
      </c>
      <c r="C11" s="152">
        <f>IF(ISBLANK(Results!C11),"",ROUND((Results!C$42-Results!C11+1)/Results!C$42*100,2))</f>
        <v>82.35</v>
      </c>
      <c r="D11" s="69">
        <f>IF(ISBLANK(Results!E11),"",ROUND((Results!E$42-Results!E11+1)/Results!E$42*100,2))</f>
        <v>80.81</v>
      </c>
      <c r="E11" s="206">
        <f>IF(ISBLANK(Results!G11),"",ROUND((Results!G$42-Results!G11+1)/Results!G$42*100,2))</f>
        <v>84.02</v>
      </c>
      <c r="F11" s="69">
        <f>IF(ISBLANK(Results!I11),"",ROUND((Results!I$42-Results!I11+1)/Results!I$42*100,2))</f>
        <v>81.48</v>
      </c>
      <c r="G11" s="69">
        <f>IF(ISBLANK(Results!K11),"",ROUND((Results!K$42-Results!K11+1)/Results!K$42*100,2))</f>
        <v>82.52</v>
      </c>
      <c r="H11" s="69">
        <f>IF(ISBLANK(Results!M11),"",ROUND((Results!M$42-Results!M11+1)/Results!M$42*100,2))</f>
        <v>81.77</v>
      </c>
      <c r="I11" s="69">
        <f>IF(ISBLANK(Results!O11),"",ROUND((Results!O$42-Results!O11+1)/Results!O$42*100,2))</f>
        <v>81.39</v>
      </c>
      <c r="J11" s="69"/>
      <c r="K11" s="206">
        <f>IF(ISBLANK(Results!S11),"",ROUND((Results!S$42-Results!S11+1)/Results!S$42*100,2))</f>
        <v>86.38</v>
      </c>
      <c r="L11" s="69">
        <f>IF(ISBLANK(Results!U11),"",ROUND((Results!U$42-Results!U11+1)/Results!U$42*100,2))</f>
        <v>79.21</v>
      </c>
      <c r="M11" s="70">
        <f t="shared" si="0"/>
        <v>739.9300000000001</v>
      </c>
      <c r="N11" s="70" t="e">
        <f t="shared" si="1"/>
        <v>#NUM!</v>
      </c>
      <c r="O11" s="70">
        <f t="shared" si="2"/>
        <v>739.9300000000001</v>
      </c>
    </row>
    <row r="12" spans="1:15" ht="12.75">
      <c r="A12" s="67">
        <f t="shared" si="3"/>
        <v>6</v>
      </c>
      <c r="B12" s="68" t="str">
        <f>Results!A55</f>
        <v>Nicholas Thomas</v>
      </c>
      <c r="C12" s="89">
        <f>IF(ISBLANK(Results!C55),"",ROUND((Results!C$58-Results!C55+1)/Results!C$58*100,2))</f>
        <v>57.78</v>
      </c>
      <c r="D12" s="206">
        <f>IF(ISBLANK(Results!E55),"",ROUND((Results!E$58-Results!E55+1)/Results!E$58*100,2))</f>
        <v>86.49</v>
      </c>
      <c r="E12" s="69">
        <f>IF(ISBLANK(Results!G55),"",ROUND((Results!G$58-Results!G55+1)/Results!G$58*100,2))</f>
        <v>60</v>
      </c>
      <c r="F12" s="69">
        <f>IF(ISBLANK(Results!I55),"",ROUND((Results!I$58-Results!I55+1)/Results!I$58*100,2))</f>
        <v>80</v>
      </c>
      <c r="G12" s="69">
        <f>IF(ISBLANK(Results!K55),"",ROUND((Results!K$58-Results!K55+1)/Results!K$58*100,2))</f>
      </c>
      <c r="H12" s="206">
        <f>IF(ISBLANK(Results!M55),"",ROUND((Results!M$58-Results!M55+1)/Results!M$58*100,2))</f>
        <v>91.36</v>
      </c>
      <c r="I12" s="69">
        <f>IF(ISBLANK(Results!O55),"",ROUND((Results!O$58-Results!O55+1)/Results!O$58*100,2))</f>
        <v>75</v>
      </c>
      <c r="J12" s="69">
        <f>IF(ISNUMBER(LARGE((C12:I12,L12:L12),3)),(LARGE((C12:I12,L12:L12),1)+LARGE((C12:I12,L12:L12),2)+LARGE((C12:I12,L12:L12),3))/3,"")</f>
        <v>86.69</v>
      </c>
      <c r="K12" s="207">
        <f>IF(ISNUMBER(LARGE((C12:I12,L12:L12),3)),(LARGE((C12:I12,L12:L12),1)+LARGE((C12:I12,L12:L12),2)+LARGE((C12:I12,L12:L12),3))/3,"")</f>
        <v>86.69</v>
      </c>
      <c r="L12" s="69">
        <f>IF(ISBLANK(Results!U55),"",ROUND((Results!U$58-Results!U55+1)/Results!U$58*100,2))</f>
        <v>82.22</v>
      </c>
      <c r="M12" s="70">
        <f t="shared" si="0"/>
        <v>706.23</v>
      </c>
      <c r="N12" s="70" t="e">
        <f t="shared" si="1"/>
        <v>#NUM!</v>
      </c>
      <c r="O12" s="70">
        <f t="shared" si="2"/>
        <v>706.23</v>
      </c>
    </row>
    <row r="13" spans="1:15" ht="12.75">
      <c r="A13" s="67">
        <f t="shared" si="3"/>
        <v>7</v>
      </c>
      <c r="B13" s="68" t="str">
        <f>Results!A10</f>
        <v>David Venour</v>
      </c>
      <c r="C13" s="89">
        <f>IF(ISBLANK(Results!C10),"",ROUND((Results!C$42-Results!C10+1)/Results!C$42*100,2))</f>
        <v>83.11</v>
      </c>
      <c r="D13" s="69">
        <f>IF(ISBLANK(Results!E10),"",ROUND((Results!E$42-Results!E10+1)/Results!E$42*100,2))</f>
        <v>77.02</v>
      </c>
      <c r="E13" s="206">
        <f>IF(ISBLANK(Results!G10),"",ROUND((Results!G$42-Results!G10+1)/Results!G$42*100,2))</f>
        <v>88.38</v>
      </c>
      <c r="F13" s="206">
        <f>IF(ISBLANK(Results!I10),"",ROUND((Results!I$42-Results!I10+1)/Results!I$42*100,2))</f>
        <v>89.42</v>
      </c>
      <c r="G13" s="69">
        <f>IF(ISBLANK(Results!K10),"",ROUND((Results!K$42-Results!K10+1)/Results!K$42*100,2))</f>
        <v>87.42</v>
      </c>
      <c r="H13" s="69">
        <f>IF(ISBLANK(Results!M10),"",ROUND((Results!M$42-Results!M10+1)/Results!M$42*100,2))</f>
      </c>
      <c r="I13" s="69">
        <f>IF(ISBLANK(Results!O10),"",ROUND((Results!O$42-Results!O10+1)/Results!O$42*100,2))</f>
        <v>81.19</v>
      </c>
      <c r="J13" s="69"/>
      <c r="K13" s="206">
        <f>IF(ISBLANK(Results!S10),"",ROUND((Results!S$42-Results!S10+1)/Results!S$42*100,2))</f>
        <v>90.03</v>
      </c>
      <c r="L13" s="206">
        <f>IF(ISBLANK(Results!U10),"",ROUND((Results!U$42-Results!U10+1)/Results!U$42*100,2))</f>
        <v>89.89</v>
      </c>
      <c r="M13" s="70">
        <f t="shared" si="0"/>
        <v>686.46</v>
      </c>
      <c r="N13" s="70" t="e">
        <f t="shared" si="1"/>
        <v>#NUM!</v>
      </c>
      <c r="O13" s="70">
        <f t="shared" si="2"/>
        <v>686.46</v>
      </c>
    </row>
    <row r="14" spans="1:15" ht="12.75">
      <c r="A14" s="67">
        <f t="shared" si="3"/>
        <v>8</v>
      </c>
      <c r="B14" s="68" t="str">
        <f>Results!A82</f>
        <v>Georgia Brock</v>
      </c>
      <c r="C14" s="152">
        <f>IF(ISBLANK(Results!C82),"",ROUND((Results!C$85-Results!C82+1)/Results!C$85*100,2))</f>
        <v>82.61</v>
      </c>
      <c r="D14" s="69">
        <f>IF(ISBLANK(Results!E82),"",ROUND((Results!E$85-Results!E82+1)/Results!E$85*100,2))</f>
        <v>47.37</v>
      </c>
      <c r="E14" s="69">
        <f>IF(ISBLANK(Results!G82),"",ROUND((Results!G$85-Results!G82+1)/Results!G$85*100,2))</f>
        <v>68.75</v>
      </c>
      <c r="F14" s="69">
        <f>IF(ISBLANK(Results!I82),"",ROUND((Results!I$85-Results!I82+1)/Results!I$85*100,2))</f>
        <v>68.42</v>
      </c>
      <c r="G14" s="69">
        <f>IF(ISBLANK(Results!K82),"",ROUND((Results!K$85-Results!K82+1)/Results!K$85*100,2))</f>
        <v>58.14</v>
      </c>
      <c r="H14" s="206">
        <f>IF(ISBLANK(Results!M82),"",ROUND((Results!M$85-Results!M82+1)/Results!M$85*100,2))</f>
        <v>70</v>
      </c>
      <c r="I14" s="69">
        <f>IF(ISBLANK(Results!O82),"",ROUND((Results!O$85-Results!O82+1)/Results!O$85*100,2))</f>
        <v>66.67</v>
      </c>
      <c r="J14" s="69">
        <f>IF(ISNUMBER(LARGE((C14:I14,L14:L14),3)),(LARGE((C14:I14,L14:L14),1)+LARGE((C14:I14,L14:L14),2)+LARGE((C14:I14,L14:L14),3))/3,"")</f>
        <v>80.5</v>
      </c>
      <c r="K14" s="69">
        <f>IF(ISNUMBER(LARGE((C14:I14,L14:L14),3)),(LARGE((C14:I14,L14:L14),1)+LARGE((C14:I14,L14:L14),2)+LARGE((C14:I14,L14:L14),3))/3,"")</f>
        <v>80.5</v>
      </c>
      <c r="L14" s="206">
        <f>IF(ISBLANK(Results!U82),"",ROUND((Results!U$85-Results!U82+1)/Results!U$85*100,2))</f>
        <v>88.89</v>
      </c>
      <c r="M14" s="70">
        <f t="shared" si="0"/>
        <v>711.85</v>
      </c>
      <c r="N14" s="70">
        <f t="shared" si="1"/>
        <v>47.37</v>
      </c>
      <c r="O14" s="70">
        <f t="shared" si="2"/>
        <v>664.48</v>
      </c>
    </row>
    <row r="15" spans="1:15" ht="12.75">
      <c r="A15" s="67">
        <f t="shared" si="3"/>
        <v>9</v>
      </c>
      <c r="B15" s="68" t="str">
        <f>Results!A12</f>
        <v>Shane Fielding</v>
      </c>
      <c r="C15" s="89">
        <f>IF(ISBLANK(Results!C12),"",ROUND((Results!C$42-Results!C12+1)/Results!C$42*100,2))</f>
        <v>74.76</v>
      </c>
      <c r="D15" s="206">
        <f>IF(ISBLANK(Results!E12),"",ROUND((Results!E$42-Results!E12+1)/Results!E$42*100,2))</f>
        <v>83.08</v>
      </c>
      <c r="E15" s="69">
        <f>IF(ISBLANK(Results!G12),"",ROUND((Results!G$42-Results!G12+1)/Results!G$42*100,2))</f>
      </c>
      <c r="F15" s="69">
        <f>IF(ISBLANK(Results!I12),"",ROUND((Results!I$42-Results!I12+1)/Results!I$42*100,2))</f>
        <v>80.69</v>
      </c>
      <c r="G15" s="69">
        <f>IF(ISBLANK(Results!K12),"",ROUND((Results!K$42-Results!K12+1)/Results!K$42*100,2))</f>
        <v>73.01</v>
      </c>
      <c r="H15" s="69">
        <f>IF(ISBLANK(Results!M12),"",ROUND((Results!M$42-Results!M12+1)/Results!M$42*100,2))</f>
        <v>78.28</v>
      </c>
      <c r="I15" s="69">
        <f>IF(ISBLANK(Results!O12),"",ROUND((Results!O$42-Results!O12+1)/Results!O$42*100,2))</f>
        <v>79.01</v>
      </c>
      <c r="J15" s="69"/>
      <c r="K15" s="206">
        <f>IF(ISBLANK(Results!S12),"",ROUND((Results!S$42-Results!S12+1)/Results!S$42*100,2))</f>
        <v>86.05</v>
      </c>
      <c r="L15" s="69">
        <f>IF(ISBLANK(Results!U12),"",ROUND((Results!U$42-Results!U12+1)/Results!U$42*100,2))</f>
        <v>78.65</v>
      </c>
      <c r="M15" s="70">
        <f t="shared" si="0"/>
        <v>633.53</v>
      </c>
      <c r="N15" s="70" t="e">
        <f t="shared" si="1"/>
        <v>#NUM!</v>
      </c>
      <c r="O15" s="70">
        <f t="shared" si="2"/>
        <v>633.53</v>
      </c>
    </row>
    <row r="16" spans="1:15" ht="12.75">
      <c r="A16" s="67">
        <f t="shared" si="3"/>
        <v>10</v>
      </c>
      <c r="B16" s="68" t="str">
        <f>Results!A83</f>
        <v>May Teh Yong</v>
      </c>
      <c r="C16" s="89">
        <f>IF(ISBLANK(Results!C83),"",ROUND((Results!C$85-Results!C83+1)/Results!C$85*100,2))</f>
        <v>73.91</v>
      </c>
      <c r="D16" s="69">
        <f>IF(ISBLANK(Results!E83),"",ROUND((Results!E$85-Results!E83+1)/Results!E$85*100,2))</f>
        <v>26.32</v>
      </c>
      <c r="E16" s="69">
        <f>IF(ISBLANK(Results!G83),"",ROUND((Results!G$85-Results!G83+1)/Results!G$85*100,2))</f>
        <v>56.25</v>
      </c>
      <c r="F16" s="69">
        <f>IF(ISBLANK(Results!I83),"",ROUND((Results!I$85-Results!I83+1)/Results!I$85*100,2))</f>
        <v>42.11</v>
      </c>
      <c r="G16" s="69">
        <f>IF(ISBLANK(Results!K83),"",ROUND((Results!K$85-Results!K83+1)/Results!K$85*100,2))</f>
      </c>
      <c r="H16" s="206">
        <f>IF(ISBLANK(Results!M83),"",ROUND((Results!M$85-Results!M83+1)/Results!M$85*100,2))</f>
        <v>56.67</v>
      </c>
      <c r="I16" s="69">
        <f>IF(ISBLANK(Results!O83),"",ROUND((Results!O$85-Results!O83+1)/Results!O$85*100,2))</f>
        <v>51.52</v>
      </c>
      <c r="J16" s="69">
        <f>IF(ISNUMBER(LARGE((C16:I16,L16:L16),3)),(LARGE((C16:I16,L16:L16),1)+LARGE((C16:I16,L16:L16),2)+LARGE((C16:I16,L16:L16),3))/3,"")</f>
        <v>69.45333333333333</v>
      </c>
      <c r="K16" s="69">
        <f>IF(ISNUMBER(LARGE((C16:I16,L16:L16),3)),(LARGE((C16:I16,L16:L16),1)+LARGE((C16:I16,L16:L16),2)+LARGE((C16:I16,L16:L16),3))/3,"")</f>
        <v>69.45333333333333</v>
      </c>
      <c r="L16" s="206">
        <f>IF(ISBLANK(Results!U83),"",ROUND((Results!U$85-Results!U83+1)/Results!U$85*100,2))</f>
        <v>77.78</v>
      </c>
      <c r="M16" s="70">
        <f t="shared" si="0"/>
        <v>523.4666666666666</v>
      </c>
      <c r="N16" s="70" t="e">
        <f t="shared" si="1"/>
        <v>#NUM!</v>
      </c>
      <c r="O16" s="70">
        <f t="shared" si="2"/>
        <v>523.4666666666666</v>
      </c>
    </row>
    <row r="17" spans="1:15" ht="12.75">
      <c r="A17" s="67">
        <f t="shared" si="3"/>
        <v>11</v>
      </c>
      <c r="B17" s="68" t="str">
        <f>Results!A15</f>
        <v>Tony George</v>
      </c>
      <c r="C17" s="89">
        <f>IF(ISBLANK(Results!C15),"",ROUND((Results!C$42-Results!C15+1)/Results!C$42*100,2))</f>
        <v>62.05</v>
      </c>
      <c r="D17" s="206">
        <f>IF(ISBLANK(Results!E15),"",ROUND((Results!E$42-Results!E15+1)/Results!E$42*100,2))</f>
        <v>67.93</v>
      </c>
      <c r="E17" s="69">
        <f>IF(ISBLANK(Results!G15),"",ROUND((Results!G$42-Results!G15+1)/Results!G$42*100,2))</f>
        <v>63.28</v>
      </c>
      <c r="F17" s="206">
        <f>IF(ISBLANK(Results!I15),"",ROUND((Results!I$42-Results!I15+1)/Results!I$42*100,2))</f>
        <v>68.52</v>
      </c>
      <c r="G17" s="69">
        <f>IF(ISBLANK(Results!K15),"",ROUND((Results!K$42-Results!K15+1)/Results!K$42*100,2))</f>
        <v>64.72</v>
      </c>
      <c r="H17" s="69">
        <f>IF(ISBLANK(Results!M15),"",ROUND((Results!M$42-Results!M15+1)/Results!M$42*100,2))</f>
        <v>61.66</v>
      </c>
      <c r="I17" s="69">
        <f>IF(ISBLANK(Results!O15),"",ROUND((Results!O$42-Results!O15+1)/Results!O$42*100,2))</f>
        <v>63.17</v>
      </c>
      <c r="J17" s="69"/>
      <c r="K17" s="69">
        <f>IF(ISBLANK(Results!S15),"",ROUND((Results!S$42-Results!S15+1)/Results!S$42*100,2))</f>
        <v>70.76</v>
      </c>
      <c r="L17" s="69">
        <f>IF(ISBLANK(Results!U15),"",ROUND((Results!U$42-Results!U15+1)/Results!U$42*100,2))</f>
      </c>
      <c r="M17" s="70">
        <f t="shared" si="0"/>
        <v>522.09</v>
      </c>
      <c r="N17" s="70" t="e">
        <f t="shared" si="1"/>
        <v>#NUM!</v>
      </c>
      <c r="O17" s="70">
        <f t="shared" si="2"/>
        <v>522.09</v>
      </c>
    </row>
    <row r="18" spans="1:15" ht="12.75">
      <c r="A18" s="67">
        <f t="shared" si="3"/>
        <v>12</v>
      </c>
      <c r="B18" s="68" t="str">
        <f>Results!A18</f>
        <v>Nick Paine</v>
      </c>
      <c r="C18" s="89">
        <f>IF(ISBLANK(Results!C18),"",ROUND((Results!C$42-Results!C18+1)/Results!C$42*100,2))</f>
        <v>46.87</v>
      </c>
      <c r="D18" s="206">
        <f>IF(ISBLANK(Results!E18),"",ROUND((Results!E$42-Results!E18+1)/Results!E$42*100,2))</f>
        <v>55.81</v>
      </c>
      <c r="E18" s="206">
        <f>IF(ISBLANK(Results!G18),"",ROUND((Results!G$42-Results!G18+1)/Results!G$42*100,2))</f>
        <v>65.35</v>
      </c>
      <c r="F18" s="69">
        <f>IF(ISBLANK(Results!I18),"",ROUND((Results!I$42-Results!I18+1)/Results!I$42*100,2))</f>
      </c>
      <c r="G18" s="69">
        <f>IF(ISBLANK(Results!K18),"",ROUND((Results!K$42-Results!K18+1)/Results!K$42*100,2))</f>
        <v>56.44</v>
      </c>
      <c r="H18" s="69">
        <f>IF(ISBLANK(Results!M18),"",ROUND((Results!M$42-Results!M18+1)/Results!M$42*100,2))</f>
        <v>44.5</v>
      </c>
      <c r="I18" s="69">
        <f>IF(ISBLANK(Results!O18),"",ROUND((Results!O$42-Results!O18+1)/Results!O$42*100,2))</f>
        <v>55.64</v>
      </c>
      <c r="J18" s="69">
        <f>IF(ISNUMBER(LARGE((C18:I18,K18:L18),3)),(LARGE((C18:I18,K18:L18),1)+LARGE((C18:I18,K18:L18),2)+LARGE((C18:I18,K18:L18),3))/3,"")</f>
        <v>63.629999999999995</v>
      </c>
      <c r="K18" s="206">
        <f>IF(ISBLANK(Results!S18),"",ROUND((Results!S$42-Results!S18+1)/Results!S$42*100,2))</f>
        <v>69.1</v>
      </c>
      <c r="L18" s="69">
        <f>IF(ISBLANK(Results!U18),"",ROUND((Results!U$42-Results!U18+1)/Results!U$42*100,2))</f>
      </c>
      <c r="M18" s="70">
        <f t="shared" si="0"/>
        <v>457.34000000000003</v>
      </c>
      <c r="N18" s="70" t="e">
        <f t="shared" si="1"/>
        <v>#NUM!</v>
      </c>
      <c r="O18" s="70">
        <f t="shared" si="2"/>
        <v>457.34000000000003</v>
      </c>
    </row>
    <row r="19" spans="1:15" ht="12.75">
      <c r="A19" s="67">
        <f t="shared" si="3"/>
        <v>13</v>
      </c>
      <c r="B19" s="68" t="str">
        <f>Results!A14</f>
        <v>Martin Spiteri</v>
      </c>
      <c r="C19" s="89">
        <f>IF(ISBLANK(Results!C14),"",ROUND((Results!C$42-Results!C14+1)/Results!C$42*100,2))</f>
        <v>66.03</v>
      </c>
      <c r="D19" s="69">
        <f>IF(ISBLANK(Results!E14),"",ROUND((Results!E$42-Results!E14+1)/Results!E$42*100,2))</f>
        <v>63.64</v>
      </c>
      <c r="E19" s="69">
        <f>IF(ISBLANK(Results!G14),"",ROUND((Results!G$42-Results!G14+1)/Results!G$42*100,2))</f>
      </c>
      <c r="F19" s="69">
        <f>IF(ISBLANK(Results!I14),"",ROUND((Results!I$42-Results!I14+1)/Results!I$42*100,2))</f>
        <v>69.58</v>
      </c>
      <c r="G19" s="69">
        <f>IF(ISBLANK(Results!K14),"",ROUND((Results!K$42-Results!K14+1)/Results!K$42*100,2))</f>
      </c>
      <c r="H19" s="69">
        <f>IF(ISBLANK(Results!M14),"",ROUND((Results!M$42-Results!M14+1)/Results!M$42*100,2))</f>
        <v>60.32</v>
      </c>
      <c r="I19" s="69">
        <f>IF(ISBLANK(Results!O14),"",ROUND((Results!O$42-Results!O14+1)/Results!O$42*100,2))</f>
        <v>62.18</v>
      </c>
      <c r="J19" s="69"/>
      <c r="K19" s="69">
        <f>IF(ISBLANK(Results!S14),"",ROUND((Results!S$42-Results!S14+1)/Results!S$42*100,2))</f>
        <v>64.45</v>
      </c>
      <c r="L19" s="206">
        <f>IF(ISBLANK(Results!U14),"",ROUND((Results!U$42-Results!U14+1)/Results!U$42*100,2))</f>
        <v>70.22</v>
      </c>
      <c r="M19" s="70">
        <f t="shared" si="0"/>
        <v>456.41999999999996</v>
      </c>
      <c r="N19" s="70" t="e">
        <f t="shared" si="1"/>
        <v>#NUM!</v>
      </c>
      <c r="O19" s="70">
        <f t="shared" si="2"/>
        <v>456.41999999999996</v>
      </c>
    </row>
    <row r="20" spans="1:15" ht="12.75">
      <c r="A20" s="67">
        <f t="shared" si="3"/>
        <v>14</v>
      </c>
      <c r="B20" s="68" t="str">
        <f>Results!A70</f>
        <v>Martine Parsons</v>
      </c>
      <c r="C20" s="89">
        <f>IF(ISBLANK(Results!C70),"",ROUND((Results!C$79-Results!C70+1)/Results!C$79*100,2))</f>
        <v>73.19</v>
      </c>
      <c r="D20" s="206">
        <f>IF(ISBLANK(Results!E70),"",ROUND((Results!E$79-Results!E70+1)/Results!E$79*100,2))</f>
        <v>81.48</v>
      </c>
      <c r="E20" s="69">
        <f>IF(ISBLANK(Results!G70),"",ROUND((Results!G$79-Results!G70+1)/Results!G$79*100,2))</f>
      </c>
      <c r="F20" s="206">
        <f>IF(ISBLANK(Results!I70),"",ROUND((Results!I$79-Results!I70+1)/Results!I$79*100,2))</f>
        <v>85.9</v>
      </c>
      <c r="G20" s="69">
        <f>IF(ISBLANK(Results!K70),"",ROUND((Results!K$79-Results!K70+1)/Results!K$79*100,2))</f>
        <v>73.91</v>
      </c>
      <c r="H20" s="69">
        <f>IF(ISBLANK(Results!M70),"",ROUND((Results!M$79-Results!M70+1)/Results!M$79*100,2))</f>
        <v>77.7</v>
      </c>
      <c r="I20" s="69">
        <f>IF(ISBLANK(Results!O70),"",ROUND((Results!O$79-Results!O70+1)/Results!O$79*100,2))</f>
      </c>
      <c r="J20" s="69"/>
      <c r="K20" s="69">
        <f>IF(ISBLANK(Results!S70),"",ROUND((Results!S$79-Results!S70+1)/Results!S$79*100,2))</f>
      </c>
      <c r="L20" s="69">
        <f>IF(ISBLANK(Results!U70),"",ROUND((Results!U$79-Results!U70+1)/Results!U$79*100,2))</f>
      </c>
      <c r="M20" s="70">
        <f t="shared" si="0"/>
        <v>392.18</v>
      </c>
      <c r="N20" s="70" t="e">
        <f t="shared" si="1"/>
        <v>#NUM!</v>
      </c>
      <c r="O20" s="70">
        <f t="shared" si="2"/>
        <v>392.18</v>
      </c>
    </row>
    <row r="21" spans="1:17" ht="12.75">
      <c r="A21" s="67">
        <f t="shared" si="3"/>
        <v>15</v>
      </c>
      <c r="B21" s="68" t="str">
        <f>Results!A13</f>
        <v>Rohan Claffey</v>
      </c>
      <c r="C21" s="89">
        <f>IF(ISBLANK(Results!C13),"",ROUND((Results!C$42-Results!C13+1)/Results!C$42*100,2))</f>
        <v>70.59</v>
      </c>
      <c r="D21" s="206">
        <f>IF(ISBLANK(Results!E13),"",ROUND((Results!E$42-Results!E13+1)/Results!E$42*100,2))</f>
        <v>75.76</v>
      </c>
      <c r="E21" s="69">
        <f>IF(ISBLANK(Results!G13),"",ROUND((Results!G$42-Results!G13+1)/Results!G$42*100,2))</f>
      </c>
      <c r="F21" s="206">
        <f>IF(ISBLANK(Results!I13),"",ROUND((Results!I$42-Results!I13+1)/Results!I$42*100,2))</f>
        <v>79.37</v>
      </c>
      <c r="G21" s="206">
        <f>IF(ISBLANK(Results!K13),"",ROUND((Results!K$42-Results!K13+1)/Results!K$42*100,2))</f>
        <v>80.98</v>
      </c>
      <c r="H21" s="69">
        <f>IF(ISBLANK(Results!M13),"",ROUND((Results!M$42-Results!M13+1)/Results!M$42*100,2))</f>
      </c>
      <c r="I21" s="69">
        <f>IF(ISBLANK(Results!O13),"",ROUND((Results!O$42-Results!O13+1)/Results!O$42*100,2))</f>
        <v>76.24</v>
      </c>
      <c r="J21" s="69"/>
      <c r="K21" s="69">
        <f>IF(ISBLANK(Results!S13),"",ROUND((Results!S$42-Results!S13+1)/Results!S$42*100,2))</f>
      </c>
      <c r="L21" s="69">
        <f>IF(ISBLANK(Results!U13),"",ROUND((Results!U$42-Results!U13+1)/Results!U$42*100,2))</f>
      </c>
      <c r="M21" s="70">
        <f t="shared" si="0"/>
        <v>382.94000000000005</v>
      </c>
      <c r="N21" s="70" t="e">
        <f t="shared" si="1"/>
        <v>#NUM!</v>
      </c>
      <c r="O21" s="70">
        <f t="shared" si="2"/>
        <v>382.94000000000005</v>
      </c>
      <c r="Q21" s="52"/>
    </row>
    <row r="22" spans="1:15" ht="12.75">
      <c r="A22" s="67">
        <f t="shared" si="3"/>
        <v>16</v>
      </c>
      <c r="B22" s="68" t="str">
        <f>Results!A19</f>
        <v>Warren Holst</v>
      </c>
      <c r="C22" s="152">
        <f>IF(ISBLANK(Results!C19),"",ROUND((Results!C$42-Results!C19+1)/Results!C$42*100,2))</f>
        <v>46.68</v>
      </c>
      <c r="D22" s="206">
        <f>IF(ISBLANK(Results!E19),"",ROUND((Results!E$42-Results!E19+1)/Results!E$42*100,2))</f>
        <v>56.82</v>
      </c>
      <c r="E22" s="69">
        <f>IF(ISBLANK(Results!G19),"",ROUND((Results!G$42-Results!G19+1)/Results!G$42*100,2))</f>
        <v>52.07</v>
      </c>
      <c r="F22" s="69">
        <f>IF(ISBLANK(Results!I19),"",ROUND((Results!I$42-Results!I19+1)/Results!I$42*100,2))</f>
        <v>53.97</v>
      </c>
      <c r="G22" s="69">
        <f>IF(ISBLANK(Results!K19),"",ROUND((Results!K$42-Results!K19+1)/Results!K$42*100,2))</f>
      </c>
      <c r="H22" s="69">
        <f>IF(ISBLANK(Results!M19),"",ROUND((Results!M$42-Results!M19+1)/Results!M$42*100,2))</f>
        <v>37</v>
      </c>
      <c r="I22" s="69">
        <f>IF(ISBLANK(Results!O19),"",ROUND((Results!O$42-Results!O19+1)/Results!O$42*100,2))</f>
        <v>45.54</v>
      </c>
      <c r="J22" s="69"/>
      <c r="K22" s="69">
        <f>IF(ISBLANK(Results!S19),"",ROUND((Results!S$42-Results!S19+1)/Results!S$42*100,2))</f>
        <v>33.55</v>
      </c>
      <c r="L22" s="69">
        <f>IF(ISBLANK(Results!U19),"",ROUND((Results!U$42-Results!U19+1)/Results!U$42*100,2))</f>
        <v>45.32</v>
      </c>
      <c r="M22" s="70">
        <f t="shared" si="0"/>
        <v>370.95</v>
      </c>
      <c r="N22" s="70" t="e">
        <f t="shared" si="1"/>
        <v>#NUM!</v>
      </c>
      <c r="O22" s="70">
        <f t="shared" si="2"/>
        <v>370.95</v>
      </c>
    </row>
    <row r="23" spans="1:15" ht="12.75">
      <c r="A23" s="67">
        <f t="shared" si="3"/>
        <v>17</v>
      </c>
      <c r="B23" s="68" t="str">
        <f>Results!A88</f>
        <v>Vanessa Diep</v>
      </c>
      <c r="C23" s="89">
        <f>IF(ISBLANK(Results!C88),"",ROUND((Results!C$90-Results!C88+1)/Results!C$90*100,2))</f>
        <v>39.13</v>
      </c>
      <c r="D23" s="69">
        <f>IF(ISBLANK(Results!E88),"",ROUND((Results!E$90-Results!E88+1)/Results!E$90*100,2))</f>
      </c>
      <c r="E23" s="206">
        <f>IF(ISBLANK(Results!G88),"",ROUND((Results!G$90-Results!G88+1)/Results!G$90*100,2))</f>
        <v>43.75</v>
      </c>
      <c r="F23" s="69">
        <f>IF(ISBLANK(Results!I88),"",ROUND((Results!I$90-Results!I88+1)/Results!I$90*100,2))</f>
        <v>26.32</v>
      </c>
      <c r="G23" s="69">
        <f>IF(ISBLANK(Results!K88),"",ROUND((Results!K$90-Results!K88+1)/Results!K$90*100,2))</f>
        <v>39.53</v>
      </c>
      <c r="H23" s="69">
        <f>IF(ISBLANK(Results!M88),"",ROUND((Results!M$90-Results!M88+1)/Results!M$90*100,2))</f>
      </c>
      <c r="I23" s="206">
        <f>IF(ISBLANK(Results!O88),"",ROUND((Results!O$90-Results!O88+1)/Results!O$90*100,2))</f>
        <v>45.45</v>
      </c>
      <c r="J23" s="69">
        <f>IF(ISNUMBER(LARGE((C23:I23,L23:L23),3)),(LARGE((C23:I23,L23:L23),1)+LARGE((C23:I23,L23:L23),2)+LARGE((C23:I23,L23:L23),3))/3,"")</f>
        <v>50.10333333333333</v>
      </c>
      <c r="K23" s="69">
        <f>IF(ISNUMBER(LARGE((C23:I23,L23:L23),3)),(LARGE((C23:I23,L23:L23),1)+LARGE((C23:I23,L23:L23),2)+LARGE((C23:I23,L23:L23),3))/3,"")</f>
        <v>50.10333333333333</v>
      </c>
      <c r="L23" s="206">
        <f>IF(ISBLANK(Results!U88),"",ROUND((Results!U$90-Results!U88+1)/Results!U$90*100,2))</f>
        <v>61.11</v>
      </c>
      <c r="M23" s="70">
        <f t="shared" si="0"/>
        <v>355.49666666666667</v>
      </c>
      <c r="N23" s="70" t="e">
        <f t="shared" si="1"/>
        <v>#NUM!</v>
      </c>
      <c r="O23" s="70">
        <f t="shared" si="2"/>
        <v>355.49666666666667</v>
      </c>
    </row>
    <row r="24" spans="1:15" ht="12.75">
      <c r="A24" s="67">
        <f t="shared" si="3"/>
        <v>18</v>
      </c>
      <c r="B24" s="68" t="str">
        <f>Results!A24</f>
        <v>John Hand</v>
      </c>
      <c r="C24" s="89">
        <f>IF(ISBLANK(Results!C24),"",ROUND((Results!C$42-Results!C24+1)/Results!C$42*100,2))</f>
        <v>39.66</v>
      </c>
      <c r="D24" s="69">
        <f>IF(ISBLANK(Results!E24),"",ROUND((Results!E$42-Results!E24+1)/Results!E$42*100,2))</f>
        <v>39.14</v>
      </c>
      <c r="E24" s="206">
        <f>IF(ISBLANK(Results!G24),"",ROUND((Results!G$42-Results!G24+1)/Results!G$42*100,2))</f>
        <v>48.76</v>
      </c>
      <c r="F24" s="207">
        <f>IF(ISBLANK(Results!I24),"",ROUND((Results!I$42-Results!I24+1)/Results!I$42*100,2))</f>
        <v>48.94</v>
      </c>
      <c r="G24" s="206">
        <f>IF(ISBLANK(Results!K24),"",ROUND((Results!K$42-Results!K24+1)/Results!K$42*100,2))</f>
        <v>57.67</v>
      </c>
      <c r="H24" s="69">
        <f>IF(ISBLANK(Results!M24),"",ROUND((Results!M$42-Results!M24+1)/Results!M$42*100,2))</f>
        <v>52.01</v>
      </c>
      <c r="I24" s="69">
        <f>IF(ISBLANK(Results!O24),"",ROUND((Results!O$42-Results!O24+1)/Results!O$42*100,2))</f>
        <v>46.53</v>
      </c>
      <c r="J24" s="69"/>
      <c r="K24" s="69">
        <f>IF(ISBLANK(Results!S24),"",ROUND((Results!S$42-Results!S24+1)/Results!S$42*100,2))</f>
      </c>
      <c r="L24" s="69">
        <f>IF(ISBLANK(Results!U24),"",ROUND((Results!U$42-Results!U24+1)/Results!U$42*100,2))</f>
        <v>9.55</v>
      </c>
      <c r="M24" s="70">
        <f t="shared" si="0"/>
        <v>342.26000000000005</v>
      </c>
      <c r="N24" s="70" t="e">
        <f t="shared" si="1"/>
        <v>#NUM!</v>
      </c>
      <c r="O24" s="70">
        <f t="shared" si="2"/>
        <v>342.26000000000005</v>
      </c>
    </row>
    <row r="25" spans="1:15" ht="12.75">
      <c r="A25" s="67">
        <f t="shared" si="3"/>
        <v>19</v>
      </c>
      <c r="B25" s="68" t="str">
        <f>Results!A69</f>
        <v>Kirsten Jackson</v>
      </c>
      <c r="C25" s="89">
        <f>IF(ISBLANK(Results!C69),"",ROUND((Results!C$79-Results!C69+1)/Results!C$79*100,2))</f>
        <v>78.3</v>
      </c>
      <c r="D25" s="206">
        <f>IF(ISBLANK(Results!E69),"",ROUND((Results!E$79-Results!E69+1)/Results!E$79*100,2))</f>
        <v>80.95</v>
      </c>
      <c r="E25" s="206">
        <f>IF(ISBLANK(Results!G69),"",ROUND((Results!G$79-Results!G69+1)/Results!G$79*100,2))</f>
        <v>86.93</v>
      </c>
      <c r="F25" s="206">
        <f>IF(ISBLANK(Results!I69),"",ROUND((Results!I$79-Results!I69+1)/Results!I$79*100,2))</f>
        <v>88.46</v>
      </c>
      <c r="G25" s="69">
        <f>IF(ISBLANK(Results!K69),"",ROUND((Results!K$79-Results!K69+1)/Results!K$79*100,2))</f>
      </c>
      <c r="H25" s="69">
        <f>IF(ISBLANK(Results!M69),"",ROUND((Results!M$79-Results!M69+1)/Results!M$79*100,2))</f>
      </c>
      <c r="I25" s="69">
        <f>IF(ISBLANK(Results!O69),"",ROUND((Results!O$79-Results!O69+1)/Results!O$79*100,2))</f>
      </c>
      <c r="J25" s="69"/>
      <c r="K25" s="69">
        <f>IF(ISBLANK(Results!S69),"",ROUND((Results!S$79-Results!S69+1)/Results!S$79*100,2))</f>
      </c>
      <c r="L25" s="69">
        <f>IF(ISBLANK(Results!U69),"",ROUND((Results!U$79-Results!U69+1)/Results!U$79*100,2))</f>
      </c>
      <c r="M25" s="70">
        <f t="shared" si="0"/>
        <v>334.64</v>
      </c>
      <c r="N25" s="70" t="e">
        <f t="shared" si="1"/>
        <v>#NUM!</v>
      </c>
      <c r="O25" s="70">
        <f t="shared" si="2"/>
        <v>334.64</v>
      </c>
    </row>
    <row r="26" spans="1:15" ht="12.75">
      <c r="A26" s="67">
        <f t="shared" si="3"/>
        <v>20</v>
      </c>
      <c r="B26" s="68" t="str">
        <f>Results!A23</f>
        <v>Christopher Knott</v>
      </c>
      <c r="C26" s="89">
        <f>IF(ISBLANK(Results!C23),"",ROUND((Results!C$42-Results!C23+1)/Results!C$42*100,2))</f>
        <v>41.37</v>
      </c>
      <c r="D26" s="69">
        <f>IF(ISBLANK(Results!E23),"",ROUND((Results!E$42-Results!E23+1)/Results!E$42*100,2))</f>
        <v>54.04</v>
      </c>
      <c r="E26" s="69">
        <f>IF(ISBLANK(Results!G23),"",ROUND((Results!G$42-Results!G23+1)/Results!G$42*100,2))</f>
        <v>46.68</v>
      </c>
      <c r="F26" s="69">
        <f>IF(ISBLANK(Results!I23),"",ROUND((Results!I$42-Results!I23+1)/Results!I$42*100,2))</f>
        <v>39.95</v>
      </c>
      <c r="G26" s="69">
        <f>IF(ISBLANK(Results!K23),"",ROUND((Results!K$42-Results!K23+1)/Results!K$42*100,2))</f>
      </c>
      <c r="H26" s="69">
        <f>IF(ISBLANK(Results!M23),"",ROUND((Results!M$42-Results!M23+1)/Results!M$42*100,2))</f>
      </c>
      <c r="I26" s="69">
        <f>IF(ISBLANK(Results!O23),"",ROUND((Results!O$42-Results!O23+1)/Results!O$42*100,2))</f>
        <v>46.34</v>
      </c>
      <c r="J26" s="69">
        <f>IF(ISNUMBER(LARGE((C26:I26,K26:L26),3)),(LARGE((C26:I26,K26:L26),1)+LARGE((C26:I26,K26:L26),2)+LARGE((C26:I26,K26:L26),3))/3,"")</f>
        <v>49.02</v>
      </c>
      <c r="K26" s="69">
        <f>IF(ISBLANK(Results!S23),"",ROUND((Results!S$42-Results!S23+1)/Results!S$42*100,2))</f>
      </c>
      <c r="L26" s="69">
        <f>IF(ISBLANK(Results!U23),"",ROUND((Results!U$42-Results!U23+1)/Results!U$42*100,2))</f>
      </c>
      <c r="M26" s="70">
        <f t="shared" si="0"/>
        <v>277.40000000000003</v>
      </c>
      <c r="N26" s="70" t="e">
        <f t="shared" si="1"/>
        <v>#NUM!</v>
      </c>
      <c r="O26" s="70">
        <f t="shared" si="2"/>
        <v>277.40000000000003</v>
      </c>
    </row>
    <row r="27" spans="1:15" ht="12.75">
      <c r="A27" s="67">
        <f t="shared" si="3"/>
        <v>21</v>
      </c>
      <c r="B27" s="68" t="str">
        <f>Results!A72</f>
        <v>Janice Marston</v>
      </c>
      <c r="C27" s="89">
        <f>IF(ISBLANK(Results!C72),"",ROUND((Results!C$79-Results!C72+1)/Results!C$79*100,2))</f>
        <v>30.64</v>
      </c>
      <c r="D27" s="206">
        <f>IF(ISBLANK(Results!E72),"",ROUND((Results!E$79-Results!E72+1)/Results!E$79*100,2))</f>
        <v>39.68</v>
      </c>
      <c r="E27" s="69">
        <f>IF(ISBLANK(Results!G72),"",ROUND((Results!G$79-Results!G72+1)/Results!G$79*100,2))</f>
        <v>30.65</v>
      </c>
      <c r="F27" s="69">
        <f>IF(ISBLANK(Results!I72),"",ROUND((Results!I$79-Results!I72+1)/Results!I$79*100,2))</f>
        <v>36.54</v>
      </c>
      <c r="G27" s="69">
        <f>IF(ISBLANK(Results!K72),"",ROUND((Results!K$79-Results!K72+1)/Results!K$79*100,2))</f>
        <v>36.65</v>
      </c>
      <c r="H27" s="69">
        <f>IF(ISBLANK(Results!M72),"",ROUND((Results!M$79-Results!M72+1)/Results!M$79*100,2))</f>
      </c>
      <c r="I27" s="69">
        <f>IF(ISBLANK(Results!O72),"",ROUND((Results!O$79-Results!O72+1)/Results!O$79*100,2))</f>
        <v>28.14</v>
      </c>
      <c r="J27" s="69">
        <f>IF(ISNUMBER(LARGE((C27:I27,K27:L27),3)),(LARGE((C27:I27,K27:L27),1)+LARGE((C27:I27,K27:L27),2)+LARGE((C27:I27,K27:L27),3))/3,"")</f>
        <v>37.623333333333335</v>
      </c>
      <c r="K27" s="206">
        <f>IF(ISBLANK(Results!S72),"",ROUND((Results!S$79-Results!S72+1)/Results!S$79*100,2))</f>
        <v>26.32</v>
      </c>
      <c r="L27" s="69">
        <f>IF(ISBLANK(Results!U72),"",ROUND((Results!U$79-Results!U72+1)/Results!U$79*100,2))</f>
      </c>
      <c r="M27" s="70">
        <f t="shared" si="0"/>
        <v>266.24333333333334</v>
      </c>
      <c r="N27" s="70" t="e">
        <f t="shared" si="1"/>
        <v>#NUM!</v>
      </c>
      <c r="O27" s="70">
        <f t="shared" si="2"/>
        <v>266.24333333333334</v>
      </c>
    </row>
    <row r="28" spans="1:15" ht="12.75">
      <c r="A28" s="67">
        <f t="shared" si="3"/>
        <v>22</v>
      </c>
      <c r="B28" s="68" t="str">
        <f>Results!A26</f>
        <v>Hugh Hunter</v>
      </c>
      <c r="C28" s="89">
        <f>IF(ISBLANK(Results!C26),"",ROUND((Results!C$42-Results!C26+1)/Results!C$42*100,2))</f>
        <v>35.29</v>
      </c>
      <c r="D28" s="69">
        <f>IF(ISBLANK(Results!E26),"",ROUND((Results!E$42-Results!E26+1)/Results!E$42*100,2))</f>
        <v>35.1</v>
      </c>
      <c r="E28" s="206">
        <f>IF(ISBLANK(Results!G26),"",ROUND((Results!G$42-Results!G26+1)/Results!G$42*100,2))</f>
        <v>40.04</v>
      </c>
      <c r="F28" s="69">
        <f>IF(ISBLANK(Results!I26),"",ROUND((Results!I$42-Results!I26+1)/Results!I$42*100,2))</f>
      </c>
      <c r="G28" s="69">
        <f>IF(ISBLANK(Results!K26),"",ROUND((Results!K$42-Results!K26+1)/Results!K$42*100,2))</f>
        <v>34.36</v>
      </c>
      <c r="H28" s="69">
        <f>IF(ISBLANK(Results!M26),"",ROUND((Results!M$42-Results!M26+1)/Results!M$42*100,2))</f>
        <v>28.95</v>
      </c>
      <c r="I28" s="69">
        <f>IF(ISBLANK(Results!O26),"",ROUND((Results!O$42-Results!O26+1)/Results!O$42*100,2))</f>
      </c>
      <c r="J28" s="69">
        <f>IF(ISNUMBER(LARGE((C28:I28,K28:L28),3)),(LARGE((C28:I28,K28:L28),1)+LARGE((C28:I28,K28:L28),2)+LARGE((C28:I28,K28:L28),3))/3,"")</f>
        <v>41.5</v>
      </c>
      <c r="K28" s="69">
        <f>IF(ISBLANK(Results!S26),"",ROUND((Results!S$42-Results!S26+1)/Results!S$42*100,2))</f>
        <v>49.17</v>
      </c>
      <c r="L28" s="69">
        <f>IF(ISBLANK(Results!U26),"",ROUND((Results!U$42-Results!U26+1)/Results!U$42*100,2))</f>
      </c>
      <c r="M28" s="70">
        <f t="shared" si="0"/>
        <v>264.41</v>
      </c>
      <c r="N28" s="70" t="e">
        <f t="shared" si="1"/>
        <v>#NUM!</v>
      </c>
      <c r="O28" s="70">
        <f t="shared" si="2"/>
        <v>264.41</v>
      </c>
    </row>
    <row r="29" spans="1:15" ht="12.75">
      <c r="A29" s="67">
        <f t="shared" si="3"/>
        <v>23</v>
      </c>
      <c r="B29" s="68" t="str">
        <f>Results!A57</f>
        <v>Mukund Premkumar</v>
      </c>
      <c r="C29" s="89">
        <f>IF(ISBLANK(Results!C57),"",ROUND((Results!C$58-Results!C57+1)/Results!C$58*100,2))</f>
        <v>28.89</v>
      </c>
      <c r="D29" s="69">
        <f>IF(ISBLANK(Results!E57),"",ROUND((Results!E$58-Results!E57+1)/Results!E$58*100,2))</f>
      </c>
      <c r="E29" s="69">
        <f>IF(ISBLANK(Results!G57),"",ROUND((Results!G$58-Results!G57+1)/Results!G$58*100,2))</f>
        <v>17.14</v>
      </c>
      <c r="F29" s="69">
        <f>IF(ISBLANK(Results!I57),"",ROUND((Results!I$58-Results!I57+1)/Results!I$58*100,2))</f>
      </c>
      <c r="G29" s="69">
        <f>IF(ISBLANK(Results!K57),"",ROUND((Results!K$58-Results!K57+1)/Results!K$58*100,2))</f>
      </c>
      <c r="H29" s="206">
        <f>IF(ISBLANK(Results!M57),"",ROUND((Results!M$58-Results!M57+1)/Results!M$58*100,2))</f>
        <v>69.14</v>
      </c>
      <c r="I29" s="69">
        <f>IF(ISBLANK(Results!O57),"",ROUND((Results!O$58-Results!O57+1)/Results!O$58*100,2))</f>
        <v>38.64</v>
      </c>
      <c r="J29" s="69"/>
      <c r="K29" s="69">
        <f>IF(ISNUMBER(LARGE((C29:I29,L29:L29),3)),(LARGE((C29:I29,L29:L29),1)+LARGE((C29:I29,L29:L29),2)+LARGE((C29:I29,L29:L29),3))/3,"")</f>
        <v>53.70333333333334</v>
      </c>
      <c r="L29" s="69">
        <f>IF(ISBLANK(Results!U57),"",ROUND((Results!U$58-Results!U57+1)/Results!U$58*100,2))</f>
        <v>53.33</v>
      </c>
      <c r="M29" s="70">
        <f t="shared" si="0"/>
        <v>260.84333333333336</v>
      </c>
      <c r="N29" s="70" t="e">
        <f t="shared" si="1"/>
        <v>#NUM!</v>
      </c>
      <c r="O29" s="70">
        <f t="shared" si="2"/>
        <v>260.84333333333336</v>
      </c>
    </row>
    <row r="30" spans="1:15" ht="12.75">
      <c r="A30" s="67">
        <f t="shared" si="3"/>
        <v>24</v>
      </c>
      <c r="B30" s="68" t="str">
        <f>Results!A28</f>
        <v>Steve France</v>
      </c>
      <c r="C30" s="89">
        <f>IF(ISBLANK(Results!C28),"",ROUND((Results!C$42-Results!C28+1)/Results!C$42*100,2))</f>
        <v>25.43</v>
      </c>
      <c r="D30" s="206">
        <f>IF(ISBLANK(Results!E28),"",ROUND((Results!E$42-Results!E28+1)/Results!E$42*100,2))</f>
        <v>32.58</v>
      </c>
      <c r="E30" s="69">
        <f>IF(ISBLANK(Results!G28),"",ROUND((Results!G$42-Results!G28+1)/Results!G$42*100,2))</f>
        <v>28.42</v>
      </c>
      <c r="F30" s="69">
        <f>IF(ISBLANK(Results!I28),"",ROUND((Results!I$42-Results!I28+1)/Results!I$42*100,2))</f>
        <v>20.37</v>
      </c>
      <c r="G30" s="69">
        <f>IF(ISBLANK(Results!K28),"",ROUND((Results!K$42-Results!K28+1)/Results!K$42*100,2))</f>
        <v>24.23</v>
      </c>
      <c r="H30" s="69">
        <f>IF(ISBLANK(Results!M28),"",ROUND((Results!M$42-Results!M28+1)/Results!M$42*100,2))</f>
        <v>26.01</v>
      </c>
      <c r="I30" s="69">
        <f>IF(ISBLANK(Results!O28),"",ROUND((Results!O$42-Results!O28+1)/Results!O$42*100,2))</f>
        <v>21.58</v>
      </c>
      <c r="J30" s="69">
        <f>IF(ISNUMBER(LARGE((C30:I30,K30:L30),3)),(LARGE((C30:I30,K30:L30),1)+LARGE((C30:I30,K30:L30),2)+LARGE((C30:I30,K30:L30),3))/3,"")</f>
        <v>30.743333333333336</v>
      </c>
      <c r="K30" s="69">
        <f>IF(ISBLANK(Results!S28),"",ROUND((Results!S$42-Results!S28+1)/Results!S$42*100,2))</f>
        <v>31.23</v>
      </c>
      <c r="L30" s="69">
        <f>IF(ISBLANK(Results!U28),"",ROUND((Results!U$42-Results!U28+1)/Results!U$42*100,2))</f>
        <v>21.72</v>
      </c>
      <c r="M30" s="70">
        <f t="shared" si="0"/>
        <v>262.31333333333333</v>
      </c>
      <c r="N30" s="70">
        <f t="shared" si="1"/>
        <v>20.37</v>
      </c>
      <c r="O30" s="70">
        <f t="shared" si="2"/>
        <v>241.94333333333333</v>
      </c>
    </row>
    <row r="31" spans="1:15" ht="12.75">
      <c r="A31" s="67">
        <f t="shared" si="3"/>
        <v>25</v>
      </c>
      <c r="B31" s="68" t="str">
        <f>Results!A22</f>
        <v>Michael Harvey</v>
      </c>
      <c r="C31" s="89">
        <f>IF(ISBLANK(Results!C22),"",ROUND((Results!C$42-Results!C22+1)/Results!C$42*100,2))</f>
        <v>5.88</v>
      </c>
      <c r="D31" s="69">
        <f>IF(ISBLANK(Results!E22),"",ROUND((Results!E$42-Results!E22+1)/Results!E$42*100,2))</f>
        <v>21.21</v>
      </c>
      <c r="E31" s="69">
        <f>IF(ISBLANK(Results!G22),"",ROUND((Results!G$42-Results!G22+1)/Results!G$42*100,2))</f>
      </c>
      <c r="F31" s="69">
        <f>IF(ISBLANK(Results!I22),"",ROUND((Results!I$42-Results!I22+1)/Results!I$42*100,2))</f>
      </c>
      <c r="G31" s="69">
        <f>IF(ISBLANK(Results!K22),"",ROUND((Results!K$42-Results!K22+1)/Results!K$42*100,2))</f>
        <v>51.23</v>
      </c>
      <c r="H31" s="69">
        <f>IF(ISBLANK(Results!M22),"",ROUND((Results!M$42-Results!M22+1)/Results!M$42*100,2))</f>
        <v>47.72</v>
      </c>
      <c r="I31" s="69">
        <f>IF(ISBLANK(Results!O22),"",ROUND((Results!O$42-Results!O22+1)/Results!O$42*100,2))</f>
      </c>
      <c r="J31" s="69">
        <f>IF(ISNUMBER(LARGE((C31:I31,K31:L31),3)),(LARGE((C31:I31,K31:L31),1)+LARGE((C31:I31,K31:L31),2)+LARGE((C31:I31,K31:L31),3))/3,"")</f>
        <v>50.48</v>
      </c>
      <c r="K31" s="69">
        <f>IF(ISBLANK(Results!S22),"",ROUND((Results!S$42-Results!S22+1)/Results!S$42*100,2))</f>
        <v>52.49</v>
      </c>
      <c r="L31" s="69">
        <f>IF(ISBLANK(Results!U22),"",ROUND((Results!U$42-Results!U22+1)/Results!U$42*100,2))</f>
      </c>
      <c r="M31" s="70">
        <f t="shared" si="0"/>
        <v>229.01</v>
      </c>
      <c r="N31" s="70" t="e">
        <f t="shared" si="1"/>
        <v>#NUM!</v>
      </c>
      <c r="O31" s="70">
        <f t="shared" si="2"/>
        <v>229.01</v>
      </c>
    </row>
    <row r="32" spans="1:15" ht="12.75">
      <c r="A32" s="67">
        <f t="shared" si="3"/>
        <v>26</v>
      </c>
      <c r="B32" s="68" t="str">
        <f>Results!A16</f>
        <v>Aaron Little</v>
      </c>
      <c r="C32" s="152">
        <f>IF(ISBLANK(Results!C16),"",ROUND((Results!C$42-Results!C16+1)/Results!C$42*100,2))</f>
        <v>57.87</v>
      </c>
      <c r="D32" s="69">
        <f>IF(ISBLANK(Results!E16),"",ROUND((Results!E$42-Results!E16+1)/Results!E$42*100,2))</f>
      </c>
      <c r="E32" s="69">
        <f>IF(ISBLANK(Results!G16),"",ROUND((Results!G$42-Results!G16+1)/Results!G$42*100,2))</f>
        <v>54.98</v>
      </c>
      <c r="F32" s="69">
        <f>IF(ISBLANK(Results!I16),"",ROUND((Results!I$42-Results!I16+1)/Results!I$42*100,2))</f>
      </c>
      <c r="G32" s="69">
        <f>IF(ISBLANK(Results!K16),"",ROUND((Results!K$42-Results!K16+1)/Results!K$42*100,2))</f>
      </c>
      <c r="H32" s="69">
        <f>IF(ISBLANK(Results!M16),"",ROUND((Results!M$42-Results!M16+1)/Results!M$42*100,2))</f>
      </c>
      <c r="I32" s="206">
        <f>IF(ISBLANK(Results!O16),"",ROUND((Results!O$42-Results!O16+1)/Results!O$42*100,2))</f>
        <v>57.23</v>
      </c>
      <c r="J32" s="69"/>
      <c r="K32" s="69">
        <f>IF(ISBLANK(Results!S16),"",ROUND((Results!S$42-Results!S16+1)/Results!S$42*100,2))</f>
      </c>
      <c r="L32" s="69">
        <f>IF(ISBLANK(Results!U16),"",ROUND((Results!U$42-Results!U16+1)/Results!U$42*100,2))</f>
        <v>57.68</v>
      </c>
      <c r="M32" s="70">
        <f t="shared" si="0"/>
        <v>227.76</v>
      </c>
      <c r="N32" s="70" t="e">
        <f t="shared" si="1"/>
        <v>#NUM!</v>
      </c>
      <c r="O32" s="70">
        <f t="shared" si="2"/>
        <v>227.76</v>
      </c>
    </row>
    <row r="33" spans="1:15" ht="12.75">
      <c r="A33" s="67">
        <f t="shared" si="3"/>
        <v>27</v>
      </c>
      <c r="B33" s="68" t="str">
        <f>Results!A73</f>
        <v>Julia Orzeszko</v>
      </c>
      <c r="C33" s="89">
        <f>IF(ISBLANK(Results!C73),"",ROUND((Results!C$79-Results!C73+1)/Results!C$79*100,2))</f>
        <v>27.66</v>
      </c>
      <c r="D33" s="206">
        <f>IF(ISBLANK(Results!E73),"",ROUND((Results!E$79-Results!E73+1)/Results!E$79*100,2))</f>
        <v>34.92</v>
      </c>
      <c r="E33" s="69">
        <f>IF(ISBLANK(Results!G73),"",ROUND((Results!G$79-Results!G73+1)/Results!G$79*100,2))</f>
      </c>
      <c r="F33" s="69">
        <f>IF(ISBLANK(Results!I73),"",ROUND((Results!I$79-Results!I73+1)/Results!I$79*100,2))</f>
      </c>
      <c r="G33" s="69">
        <f>IF(ISBLANK(Results!K73),"",ROUND((Results!K$79-Results!K73+1)/Results!K$79*100,2))</f>
      </c>
      <c r="H33" s="69">
        <f>IF(ISBLANK(Results!M73),"",ROUND((Results!M$79-Results!M73+1)/Results!M$79*100,2))</f>
      </c>
      <c r="I33" s="69">
        <f>IF(ISBLANK(Results!O73),"",ROUND((Results!O$79-Results!O73+1)/Results!O$79*100,2))</f>
        <v>33.67</v>
      </c>
      <c r="J33" s="69">
        <f>IF(ISNUMBER(LARGE((C33:I33,K33:L33),3)),(LARGE((C33:I33,K33:L33),1)+LARGE((C33:I33,K33:L33),2)+LARGE((C33:I33,K33:L33),3))/3,"")</f>
        <v>35.24333333333333</v>
      </c>
      <c r="K33" s="69">
        <f>IF(ISBLANK(Results!S73),"",ROUND((Results!S$79-Results!S73+1)/Results!S$79*100,2))</f>
      </c>
      <c r="L33" s="206">
        <f>IF(ISBLANK(Results!U73),"",ROUND((Results!U$79-Results!U73+1)/Results!U$79*100,2))</f>
        <v>37.14</v>
      </c>
      <c r="M33" s="70">
        <f t="shared" si="0"/>
        <v>168.63333333333333</v>
      </c>
      <c r="N33" s="70" t="e">
        <f t="shared" si="1"/>
        <v>#NUM!</v>
      </c>
      <c r="O33" s="70">
        <f t="shared" si="2"/>
        <v>168.63333333333333</v>
      </c>
    </row>
    <row r="34" spans="1:15" ht="12.75">
      <c r="A34" s="67">
        <f t="shared" si="3"/>
        <v>28</v>
      </c>
      <c r="B34" s="68" t="str">
        <f>Results!A20</f>
        <v>Michael Rafferty</v>
      </c>
      <c r="C34" s="89">
        <f>IF(ISBLANK(Results!C20),"",ROUND((Results!C$42-Results!C20+1)/Results!C$42*100,2))</f>
        <v>40.42</v>
      </c>
      <c r="D34" s="69">
        <f>IF(ISBLANK(Results!E20),"",ROUND((Results!E$42-Results!E20+1)/Results!E$42*100,2))</f>
        <v>37.63</v>
      </c>
      <c r="E34" s="69">
        <f>IF(ISBLANK(Results!G20),"",ROUND((Results!G$42-Results!G20+1)/Results!G$42*100,2))</f>
      </c>
      <c r="F34" s="69">
        <f>IF(ISBLANK(Results!I20),"",ROUND((Results!I$42-Results!I20+1)/Results!I$42*100,2))</f>
      </c>
      <c r="G34" s="69">
        <f>IF(ISBLANK(Results!K20),"",ROUND((Results!K$42-Results!K20+1)/Results!K$42*100,2))</f>
      </c>
      <c r="H34" s="69">
        <f>IF(ISBLANK(Results!M20),"",ROUND((Results!M$42-Results!M20+1)/Results!M$42*100,2))</f>
      </c>
      <c r="I34" s="69">
        <f>IF(ISBLANK(Results!O20),"",ROUND((Results!O$42-Results!O20+1)/Results!O$42*100,2))</f>
        <v>39.41</v>
      </c>
      <c r="J34" s="69">
        <f>IF(ISNUMBER(LARGE((C34:I34,K34:L34),2)),(LARGE((C34:I34,K34:L34),1)+LARGE((C34:I34,K34:L34),2))/2,"")</f>
        <v>39.915</v>
      </c>
      <c r="K34" s="69">
        <f>IF(ISBLANK(Results!S20),"",ROUND((Results!S$42-Results!S20+1)/Results!S$42*100,2))</f>
      </c>
      <c r="L34" s="69">
        <f>IF(ISBLANK(Results!U20),"",ROUND((Results!U$42-Results!U20+1)/Results!U$42*100,2))</f>
      </c>
      <c r="M34" s="70">
        <f t="shared" si="0"/>
        <v>157.375</v>
      </c>
      <c r="N34" s="70" t="e">
        <f t="shared" si="1"/>
        <v>#NUM!</v>
      </c>
      <c r="O34" s="70">
        <f t="shared" si="2"/>
        <v>157.375</v>
      </c>
    </row>
    <row r="35" spans="1:15" ht="12.75">
      <c r="A35" s="67">
        <f t="shared" si="3"/>
        <v>29</v>
      </c>
      <c r="B35" s="68" t="str">
        <f>Results!A45</f>
        <v>Rick Whitehead</v>
      </c>
      <c r="C35" s="89">
        <f>IF(ISBLANK(Results!C45),"",ROUND((Results!C$47-Results!C45+1)/Results!C$47*100,2))</f>
        <v>67.36</v>
      </c>
      <c r="D35" s="69">
        <f>IF(ISBLANK(Results!E45),"",ROUND((Results!E$47-Results!E45+1)/Results!E$47*100,2))</f>
      </c>
      <c r="E35" s="69">
        <f>IF(ISBLANK(Results!G45),"",ROUND((Results!G$47-Results!G45+1)/Results!G$47*100,2))</f>
      </c>
      <c r="F35" s="69">
        <f>IF(ISBLANK(Results!I45),"",ROUND((Results!I$47-Results!I45+1)/Results!I$47*100,2))</f>
      </c>
      <c r="G35" s="69">
        <f>IF(ISBLANK(Results!K45),"",ROUND((Results!K$47-Results!K45+1)/Results!K$47*100,2))</f>
      </c>
      <c r="H35" s="206">
        <f>IF(ISBLANK(Results!M45),"",ROUND((Results!M$47-Results!M45+1)/Results!M$47*100,2))</f>
        <v>85.48</v>
      </c>
      <c r="I35" s="69">
        <f>IF(ISBLANK(Results!O45),"",ROUND((Results!O$47-Results!O45+1)/Results!O$47*100,2))</f>
      </c>
      <c r="J35" s="69"/>
      <c r="K35" s="69">
        <f>IF(ISNUMBER(LARGE((C35:I35,L35:L35),3)),(LARGE((C35:I35,L35:L35),1)+LARGE((C35:I35,L35:L35),2)+LARGE((C35:I35,L35:L35),3))/3,"")</f>
      </c>
      <c r="L35" s="69">
        <f>IF(ISBLANK(Results!U45),"",ROUND((Results!U$47-Results!U45+1)/Results!U$47*100,2))</f>
      </c>
      <c r="M35" s="70">
        <f t="shared" si="0"/>
        <v>152.84</v>
      </c>
      <c r="N35" s="70" t="e">
        <f t="shared" si="1"/>
        <v>#NUM!</v>
      </c>
      <c r="O35" s="70">
        <f t="shared" si="2"/>
        <v>152.84</v>
      </c>
    </row>
    <row r="36" spans="1:15" ht="12.75">
      <c r="A36" s="67">
        <f t="shared" si="3"/>
        <v>30</v>
      </c>
      <c r="B36" s="68" t="str">
        <f>Results!A61</f>
        <v>Konrad Debicki</v>
      </c>
      <c r="C36" s="89">
        <f>IF(ISBLANK(Results!C61),"",ROUND((Results!C$62-Results!C61+1)/Results!C$62*100,2))</f>
      </c>
      <c r="D36" s="69">
        <f>IF(ISBLANK(Results!E61),"",ROUND((Results!E$62-Results!E61+1)/Results!E$62*100,2))</f>
      </c>
      <c r="E36" s="69">
        <f>IF(ISBLANK(Results!G61),"",ROUND((Results!G$62-Results!G61+1)/Results!G$62*100,2))</f>
      </c>
      <c r="F36" s="69">
        <f>IF(ISBLANK(Results!I61),"",ROUND((Results!I$62-Results!I61+1)/Results!I$62*100,2))</f>
      </c>
      <c r="G36" s="69">
        <f>IF(ISBLANK(Results!K61),"",ROUND((Results!K$62-Results!K61+1)/Results!K$62*100,2))</f>
      </c>
      <c r="H36" s="206">
        <f>IF(ISBLANK(Results!M61),"",ROUND((Results!M$62-Results!M61+1)/Results!M$62*100,2))</f>
        <v>93.46</v>
      </c>
      <c r="I36" s="69">
        <f>IF(ISBLANK(Results!O61),"",ROUND((Results!O$62-Results!O61+1)/Results!O$62*100,2))</f>
        <v>47.73</v>
      </c>
      <c r="J36" s="69"/>
      <c r="K36" s="69">
        <f>IF(ISNUMBER(LARGE((C36:I36,L36:L36),3)),(LARGE((C36:I36,L36:L36),1)+LARGE((C36:I36,L36:L36),2)+LARGE((C36:I36,L36:L36),3))/3,"")</f>
      </c>
      <c r="L36" s="69">
        <f>IF(ISBLANK(Results!U61),"",ROUND((Results!U$62-Results!U61+1)/Results!U$62*100,2))</f>
      </c>
      <c r="M36" s="70">
        <f t="shared" si="0"/>
        <v>141.19</v>
      </c>
      <c r="N36" s="70" t="e">
        <f t="shared" si="1"/>
        <v>#NUM!</v>
      </c>
      <c r="O36" s="70">
        <f t="shared" si="2"/>
        <v>141.19</v>
      </c>
    </row>
    <row r="37" spans="1:15" ht="12.75">
      <c r="A37" s="67">
        <f t="shared" si="3"/>
        <v>31</v>
      </c>
      <c r="B37" s="68" t="str">
        <f>Results!A25</f>
        <v>Craig Sanford</v>
      </c>
      <c r="C37" s="89">
        <f>IF(ISBLANK(Results!C25),"",ROUND((Results!C$42-Results!C25+1)/Results!C$42*100,2))</f>
        <v>37</v>
      </c>
      <c r="D37" s="69">
        <f>IF(ISBLANK(Results!E25),"",ROUND((Results!E$42-Results!E25+1)/Results!E$42*100,2))</f>
        <v>32.83</v>
      </c>
      <c r="E37" s="69">
        <f>IF(ISBLANK(Results!G25),"",ROUND((Results!G$42-Results!G25+1)/Results!G$42*100,2))</f>
      </c>
      <c r="F37" s="69">
        <f>IF(ISBLANK(Results!I25),"",ROUND((Results!I$42-Results!I25+1)/Results!I$42*100,2))</f>
      </c>
      <c r="G37" s="69">
        <f>IF(ISBLANK(Results!K25),"",ROUND((Results!K$42-Results!K25+1)/Results!K$42*100,2))</f>
      </c>
      <c r="H37" s="69">
        <f>IF(ISBLANK(Results!M25),"",ROUND((Results!M$42-Results!M25+1)/Results!M$42*100,2))</f>
        <v>30.56</v>
      </c>
      <c r="I37" s="206">
        <f>IF(ISBLANK(Results!O25),"",ROUND((Results!O$42-Results!O25+1)/Results!O$42*100,2))</f>
        <v>39.8</v>
      </c>
      <c r="J37" s="69"/>
      <c r="K37" s="69">
        <f>IF(ISBLANK(Results!S25),"",ROUND((Results!S$42-Results!S25+1)/Results!S$42*100,2))</f>
      </c>
      <c r="L37" s="69">
        <f>IF(ISBLANK(Results!U25),"",ROUND((Results!U$42-Results!U25+1)/Results!U$42*100,2))</f>
      </c>
      <c r="M37" s="70">
        <f t="shared" si="0"/>
        <v>140.19</v>
      </c>
      <c r="N37" s="70" t="e">
        <f t="shared" si="1"/>
        <v>#NUM!</v>
      </c>
      <c r="O37" s="70">
        <f t="shared" si="2"/>
        <v>140.19</v>
      </c>
    </row>
    <row r="38" spans="1:15" ht="12.75">
      <c r="A38" s="67">
        <f t="shared" si="3"/>
        <v>32</v>
      </c>
      <c r="B38" s="68" t="str">
        <f>Results!A56</f>
        <v>James Lee-Burman</v>
      </c>
      <c r="C38" s="89">
        <f>IF(ISBLANK(Results!C56),"",ROUND((Results!C$42-Results!C56+1)/Results!C$42*100,2))</f>
        <v>29.6</v>
      </c>
      <c r="D38" s="69">
        <f>IF(ISBLANK(Results!E56),"",ROUND((Results!E$42-Results!E56+1)/Results!E$42*100,2))</f>
        <v>26.52</v>
      </c>
      <c r="E38" s="69">
        <f>IF(ISBLANK(Results!G56),"",ROUND((Results!G$42-Results!G56+1)/Results!G$42*100,2))</f>
        <v>21.16</v>
      </c>
      <c r="F38" s="69">
        <f>IF(ISBLANK(Results!I56),"",ROUND((Results!I$42-Results!I56+1)/Results!I$42*100,2))</f>
      </c>
      <c r="G38" s="69">
        <f>IF(ISBLANK(Results!K56),"",ROUND((Results!K$42-Results!K56+1)/Results!K$42*100,2))</f>
      </c>
      <c r="H38" s="69">
        <f>IF(ISBLANK(Results!M56),"",ROUND((Results!M$42-Results!M56+1)/Results!M$42*100,2))</f>
      </c>
      <c r="I38" s="206">
        <f>IF(ISBLANK(Results!O56),"",ROUND((Results!O$42-Results!O56+1)/Results!O$42*100,2))</f>
        <v>31.88</v>
      </c>
      <c r="J38" s="69"/>
      <c r="K38" s="69">
        <f>IF(ISNUMBER(LARGE((C38:I38,L38:L38),3)),(LARGE((C38:I38,L38:L38),1)+LARGE((C38:I38,L38:L38),2)+LARGE((C38:I38,L38:L38),3))/3,"")</f>
        <v>29.333333333333332</v>
      </c>
      <c r="L38" s="69">
        <f>IF(ISBLANK(Results!U56),"",ROUND((Results!U$42-Results!U56+1)/Results!U$42*100,2))</f>
      </c>
      <c r="M38" s="70">
        <f t="shared" si="0"/>
        <v>138.49333333333334</v>
      </c>
      <c r="N38" s="70" t="e">
        <f t="shared" si="1"/>
        <v>#NUM!</v>
      </c>
      <c r="O38" s="70">
        <f t="shared" si="2"/>
        <v>138.49333333333334</v>
      </c>
    </row>
    <row r="39" spans="1:15" ht="12.75">
      <c r="A39" s="67">
        <f t="shared" si="3"/>
        <v>33</v>
      </c>
      <c r="B39" s="68" t="str">
        <f>Results!A17</f>
        <v>James McEniry</v>
      </c>
      <c r="C39" s="89">
        <f>IF(ISBLANK(Results!C17),"",ROUND((Results!C$42-Results!C17+1)/Results!C$42*100,2))</f>
        <v>48.77</v>
      </c>
      <c r="D39" s="69">
        <f>IF(ISBLANK(Results!E17),"",ROUND((Results!E$42-Results!E17+1)/Results!E$42*100,2))</f>
        <v>50.76</v>
      </c>
      <c r="E39" s="69">
        <f>IF(ISBLANK(Results!G17),"",ROUND((Results!G$42-Results!G17+1)/Results!G$42*100,2))</f>
      </c>
      <c r="F39" s="69">
        <f>IF(ISBLANK(Results!I17),"",ROUND((Results!I$42-Results!I17+1)/Results!I$42*100,2))</f>
      </c>
      <c r="G39" s="69">
        <f>IF(ISBLANK(Results!K17),"",ROUND((Results!K$42-Results!K17+1)/Results!K$42*100,2))</f>
      </c>
      <c r="H39" s="69">
        <f>IF(ISBLANK(Results!M17),"",ROUND((Results!M$42-Results!M17+1)/Results!M$42*100,2))</f>
      </c>
      <c r="I39" s="69">
        <f>IF(ISBLANK(Results!O17),"",ROUND((Results!O$42-Results!O17+1)/Results!O$42*100,2))</f>
      </c>
      <c r="J39" s="69"/>
      <c r="K39" s="69">
        <f>IF(ISBLANK(Results!S17),"",ROUND((Results!S$42-Results!S17+1)/Results!S$42*100,2))</f>
      </c>
      <c r="L39" s="69">
        <f>IF(ISBLANK(Results!U17),"",ROUND((Results!U$42-Results!U17+1)/Results!U$42*100,2))</f>
      </c>
      <c r="M39" s="70">
        <f t="shared" si="0"/>
        <v>99.53</v>
      </c>
      <c r="N39" s="70" t="e">
        <f t="shared" si="1"/>
        <v>#NUM!</v>
      </c>
      <c r="O39" s="70">
        <f t="shared" si="2"/>
        <v>99.53</v>
      </c>
    </row>
    <row r="40" spans="1:15" ht="12.75">
      <c r="A40" s="67">
        <f t="shared" si="3"/>
        <v>34</v>
      </c>
      <c r="B40" s="68" t="str">
        <f>Results!A71</f>
        <v>Juanita Liston</v>
      </c>
      <c r="C40" s="89">
        <f>IF(ISBLANK(Results!C71),"",ROUND((Results!C$79-Results!C71+1)/Results!C$79*100,2))</f>
        <v>61.7</v>
      </c>
      <c r="D40" s="69">
        <f>IF(ISBLANK(Results!E71),"",ROUND((Results!E$79-Results!E71+1)/Results!E$79*100,2))</f>
      </c>
      <c r="E40" s="69">
        <f>IF(ISBLANK(Results!G71),"",ROUND((Results!G$79-Results!G71+1)/Results!G$79*100,2))</f>
      </c>
      <c r="F40" s="69">
        <f>IF(ISBLANK(Results!I71),"",ROUND((Results!I$79-Results!I71+1)/Results!I$79*100,2))</f>
      </c>
      <c r="G40" s="69">
        <f>IF(ISBLANK(Results!K71),"",ROUND((Results!K$79-Results!K71+1)/Results!K$79*100,2))</f>
      </c>
      <c r="H40" s="69">
        <f>IF(ISBLANK(Results!M71),"",ROUND((Results!M$79-Results!M71+1)/Results!M$79*100,2))</f>
      </c>
      <c r="I40" s="69">
        <f>IF(ISBLANK(Results!O71),"",ROUND((Results!O$79-Results!O71+1)/Results!O$79*100,2))</f>
      </c>
      <c r="J40" s="69"/>
      <c r="K40" s="69">
        <f>IF(ISBLANK(Results!S71),"",ROUND((Results!S$79-Results!S71+1)/Results!S$79*100,2))</f>
      </c>
      <c r="L40" s="69">
        <f>IF(ISBLANK(Results!U71),"",ROUND((Results!U$79-Results!U71+1)/Results!U$79*100,2))</f>
      </c>
      <c r="M40" s="70">
        <f t="shared" si="0"/>
        <v>61.7</v>
      </c>
      <c r="N40" s="70" t="e">
        <f t="shared" si="1"/>
        <v>#NUM!</v>
      </c>
      <c r="O40" s="70">
        <f t="shared" si="2"/>
        <v>61.7</v>
      </c>
    </row>
    <row r="41" spans="1:15" ht="12.75">
      <c r="A41" s="67">
        <f t="shared" si="3"/>
        <v>35</v>
      </c>
      <c r="B41" s="68" t="str">
        <f>Results!A27</f>
        <v>Craig Couper</v>
      </c>
      <c r="C41" s="152">
        <f>IF(ISBLANK(Results!C27),"",ROUND((Results!C$42-Results!C27+1)/Results!C$42*100,2))</f>
        <v>28.46</v>
      </c>
      <c r="D41" s="69">
        <f>IF(ISBLANK(Results!E27),"",ROUND((Results!E$42-Results!E27+1)/Results!E$42*100,2))</f>
      </c>
      <c r="E41" s="69">
        <f>IF(ISBLANK(Results!G27),"",ROUND((Results!G$42-Results!G27+1)/Results!G$42*100,2))</f>
        <v>28.84</v>
      </c>
      <c r="F41" s="69">
        <f>IF(ISBLANK(Results!I27),"",ROUND((Results!I$42-Results!I27+1)/Results!I$42*100,2))</f>
      </c>
      <c r="G41" s="69">
        <f>IF(ISBLANK(Results!K27),"",ROUND((Results!K$42-Results!K27+1)/Results!K$42*100,2))</f>
      </c>
      <c r="H41" s="69">
        <f>IF(ISBLANK(Results!M27),"",ROUND((Results!M$42-Results!M27+1)/Results!M$42*100,2))</f>
      </c>
      <c r="I41" s="69">
        <f>IF(ISBLANK(Results!O27),"",ROUND((Results!O$42-Results!O27+1)/Results!O$42*100,2))</f>
      </c>
      <c r="J41" s="69"/>
      <c r="K41" s="69">
        <f>IF(ISBLANK(Results!S27),"",ROUND((Results!S$42-Results!S27+1)/Results!S$42*100,2))</f>
      </c>
      <c r="L41" s="69">
        <f>IF(ISBLANK(Results!U27),"",ROUND((Results!U$42-Results!U27+1)/Results!U$42*100,2))</f>
      </c>
      <c r="M41" s="70">
        <f t="shared" si="0"/>
        <v>57.3</v>
      </c>
      <c r="N41" s="70" t="e">
        <f t="shared" si="1"/>
        <v>#NUM!</v>
      </c>
      <c r="O41" s="70">
        <f t="shared" si="2"/>
        <v>57.3</v>
      </c>
    </row>
    <row r="42" spans="1:15" ht="12.75">
      <c r="A42" s="67">
        <f t="shared" si="3"/>
        <v>36</v>
      </c>
      <c r="B42" s="68" t="str">
        <f>Results!A29</f>
        <v>Tim Albiston</v>
      </c>
      <c r="C42" s="89">
        <f>IF(ISBLANK(Results!C29),"",ROUND((Results!C$42-Results!C29+1)/Results!C$42*100,2))</f>
        <v>23.91</v>
      </c>
      <c r="D42" s="206">
        <f>IF(ISBLANK(Results!E29),"",ROUND((Results!E$42-Results!E29+1)/Results!E$42*100,2))</f>
        <v>29.55</v>
      </c>
      <c r="E42" s="69">
        <f>IF(ISBLANK(Results!G29),"",ROUND((Results!G$42-Results!G29+1)/Results!G$42*100,2))</f>
      </c>
      <c r="F42" s="69">
        <f>IF(ISBLANK(Results!I29),"",ROUND((Results!I$42-Results!I29+1)/Results!I$42*100,2))</f>
      </c>
      <c r="G42" s="69">
        <f>IF(ISBLANK(Results!K29),"",ROUND((Results!K$42-Results!K29+1)/Results!K$42*100,2))</f>
      </c>
      <c r="H42" s="69">
        <f>IF(ISBLANK(Results!M29),"",ROUND((Results!M$42-Results!M29+1)/Results!M$42*100,2))</f>
      </c>
      <c r="I42" s="69">
        <f>IF(ISBLANK(Results!O29),"",ROUND((Results!O$42-Results!O29+1)/Results!O$42*100,2))</f>
      </c>
      <c r="J42" s="69"/>
      <c r="K42" s="69">
        <f>IF(ISBLANK(Results!S29),"",ROUND((Results!S$42-Results!S29+1)/Results!S$42*100,2))</f>
      </c>
      <c r="L42" s="69">
        <f>IF(ISBLANK(Results!U29),"",ROUND((Results!U$42-Results!U29+1)/Results!U$42*100,2))</f>
      </c>
      <c r="M42" s="70">
        <f t="shared" si="0"/>
        <v>53.46</v>
      </c>
      <c r="N42" s="70" t="e">
        <f t="shared" si="1"/>
        <v>#NUM!</v>
      </c>
      <c r="O42" s="70">
        <f t="shared" si="2"/>
        <v>53.46</v>
      </c>
    </row>
    <row r="43" spans="1:15" ht="12.75">
      <c r="A43" s="67">
        <f t="shared" si="3"/>
        <v>37</v>
      </c>
      <c r="B43" s="68" t="str">
        <f>Results!A74</f>
        <v>Emma Bellenger</v>
      </c>
      <c r="C43" s="89">
        <f>IF(ISBLANK(Results!C74),"",ROUND((Results!C$79-Results!C74+1)/Results!C$79*100,2))</f>
        <v>28.51</v>
      </c>
      <c r="D43" s="69">
        <f>IF(ISBLANK(Results!E74),"",ROUND((Results!E$79-Results!E74+1)/Results!E$79*100,2))</f>
      </c>
      <c r="E43" s="69">
        <f>IF(ISBLANK(Results!G74),"",ROUND((Results!G$79-Results!G74+1)/Results!G$79*100,2))</f>
      </c>
      <c r="F43" s="69">
        <f>IF(ISBLANK(Results!I74),"",ROUND((Results!I$79-Results!I74+1)/Results!I$79*100,2))</f>
      </c>
      <c r="G43" s="69">
        <f>IF(ISBLANK(Results!K74),"",ROUND((Results!K$79-Results!K74+1)/Results!K$79*100,2))</f>
      </c>
      <c r="H43" s="69">
        <f>IF(ISBLANK(Results!M74),"",ROUND((Results!M$79-Results!M74+1)/Results!M$79*100,2))</f>
      </c>
      <c r="I43" s="69">
        <f>IF(ISBLANK(Results!O74),"",ROUND((Results!O$79-Results!O74+1)/Results!O$79*100,2))</f>
      </c>
      <c r="J43" s="69"/>
      <c r="K43" s="69">
        <f>IF(ISBLANK(Results!S74),"",ROUND((Results!S$79-Results!S74+1)/Results!S$79*100,2))</f>
      </c>
      <c r="L43" s="69">
        <f>IF(ISBLANK(Results!U74),"",ROUND((Results!U$79-Results!U74+1)/Results!U$79*100,2))</f>
      </c>
      <c r="M43" s="70">
        <f t="shared" si="0"/>
        <v>28.51</v>
      </c>
      <c r="N43" s="70" t="e">
        <f t="shared" si="1"/>
        <v>#NUM!</v>
      </c>
      <c r="O43" s="70">
        <f t="shared" si="2"/>
        <v>28.51</v>
      </c>
    </row>
    <row r="44" spans="1:15" ht="12.75">
      <c r="A44" s="67">
        <f t="shared" si="3"/>
        <v>38</v>
      </c>
      <c r="B44" s="68" t="str">
        <f>Results!A31</f>
        <v>John Nolan</v>
      </c>
      <c r="C44" s="89">
        <f>IF(ISBLANK(Results!C31),"",ROUND((Results!C$42-Results!C31+1)/Results!C$42*100,2))</f>
        <v>0.19</v>
      </c>
      <c r="D44" s="69">
        <f>IF(ISBLANK(Results!E31),"",ROUND((Results!E$42-Results!E31+1)/Results!E$42*100,2))</f>
      </c>
      <c r="E44" s="69">
        <f>IF(ISBLANK(Results!G31),"",ROUND((Results!G$42-Results!G31+1)/Results!G$42*100,2))</f>
      </c>
      <c r="F44" s="69">
        <f>IF(ISBLANK(Results!I31),"",ROUND((Results!I$42-Results!I31+1)/Results!I$42*100,2))</f>
      </c>
      <c r="G44" s="69">
        <f>IF(ISBLANK(Results!K31),"",ROUND((Results!K$42-Results!K31+1)/Results!K$42*100,2))</f>
      </c>
      <c r="H44" s="69">
        <f>IF(ISBLANK(Results!M31),"",ROUND((Results!M$42-Results!M31+1)/Results!M$42*100,2))</f>
      </c>
      <c r="I44" s="206">
        <f>IF(ISBLANK(Results!O31),"",ROUND((Results!O$42-Results!O31+1)/Results!O$42*100,2))</f>
        <v>13.66</v>
      </c>
      <c r="J44" s="69"/>
      <c r="K44" s="69">
        <f>IF(ISBLANK(Results!S31),"",ROUND((Results!S$42-Results!S31+1)/Results!S$42*100,2))</f>
      </c>
      <c r="L44" s="206">
        <f>IF(ISBLANK(Results!U31),"",ROUND((Results!U$42-Results!U31+1)/Results!U$42*100,2))</f>
        <v>13.48</v>
      </c>
      <c r="M44" s="70">
        <f t="shared" si="0"/>
        <v>27.33</v>
      </c>
      <c r="N44" s="70" t="e">
        <f t="shared" si="1"/>
        <v>#NUM!</v>
      </c>
      <c r="O44" s="70">
        <f t="shared" si="2"/>
        <v>27.33</v>
      </c>
    </row>
    <row r="45" spans="1:15" ht="12.75">
      <c r="A45" s="67">
        <f t="shared" si="3"/>
        <v>39</v>
      </c>
      <c r="B45" s="68" t="str">
        <f>Results!A75</f>
        <v>Simone Albiston</v>
      </c>
      <c r="C45" s="89">
        <f>IF(ISBLANK(Results!C75),"",ROUND((Results!C$79-Results!C75+1)/Results!C$79*100,2))</f>
        <v>1.28</v>
      </c>
      <c r="D45" s="207">
        <f>IF(ISBLANK(Results!E75),"",ROUND((Results!E$79-Results!E75+1)/Results!E$79*100,2))</f>
        <v>3.7</v>
      </c>
      <c r="E45" s="69">
        <f>IF(ISBLANK(Results!G75),"",ROUND((Results!G$79-Results!G75+1)/Results!G$79*100,2))</f>
        <v>0.5</v>
      </c>
      <c r="F45" s="69">
        <f>IF(ISBLANK(Results!I75),"",ROUND((Results!I$79-Results!I75+1)/Results!I$79*100,2))</f>
        <v>1.28</v>
      </c>
      <c r="G45" s="69">
        <f>IF(ISBLANK(Results!K75),"",ROUND((Results!K$79-Results!K75+1)/Results!K$79*100,2))</f>
      </c>
      <c r="H45" s="69">
        <f>IF(ISBLANK(Results!M75),"",ROUND((Results!M$79-Results!M75+1)/Results!M$79*100,2))</f>
        <v>1.35</v>
      </c>
      <c r="I45" s="69">
        <f>IF(ISBLANK(Results!O75),"",ROUND((Results!O$79-Results!O75+1)/Results!O$79*100,2))</f>
        <v>1.51</v>
      </c>
      <c r="J45" s="69">
        <f>IF(ISNUMBER(LARGE((C45:I45,K45:L45),3)),(LARGE((C45:I45,K45:L45),1)+LARGE((C45:I45,K45:L45),2)+LARGE((C45:I45,K45:L45),3))/3,"")</f>
        <v>2.5533333333333332</v>
      </c>
      <c r="K45" s="206">
        <f>IF(ISBLANK(Results!S75),"",ROUND((Results!S$79-Results!S75+1)/Results!S$79*100,2))</f>
        <v>0.88</v>
      </c>
      <c r="L45" s="69">
        <f>IF(ISBLANK(Results!U75),"",ROUND((Results!U$79-Results!U75+1)/Results!U$79*100,2))</f>
        <v>2.45</v>
      </c>
      <c r="M45" s="70">
        <f t="shared" si="0"/>
        <v>15.503333333333334</v>
      </c>
      <c r="N45" s="70" t="e">
        <f t="shared" si="1"/>
        <v>#NUM!</v>
      </c>
      <c r="O45" s="70">
        <f t="shared" si="2"/>
        <v>15.503333333333334</v>
      </c>
    </row>
    <row r="46" spans="1:15" ht="12.75">
      <c r="A46" s="67">
        <f t="shared" si="3"/>
        <v>40</v>
      </c>
      <c r="B46" s="68" t="str">
        <f>Results!A34</f>
        <v>Robert Carstairs</v>
      </c>
      <c r="C46" s="89">
        <f>IF(ISBLANK(Results!C34),"",ROUND((Results!C$42-Results!C34+1)/Results!C$42*100,2))</f>
      </c>
      <c r="D46" s="69">
        <f>IF(ISBLANK(Results!E34),"",ROUND((Results!E$42-Results!E34+1)/Results!E$42*100,2))</f>
      </c>
      <c r="E46" s="69">
        <f>IF(ISBLANK(Results!G34),"",ROUND((Results!G$42-Results!G34+1)/Results!G$42*100,2))</f>
        <v>0.41</v>
      </c>
      <c r="F46" s="69">
        <f>IF(ISBLANK(Results!I34),"",ROUND((Results!I$42-Results!I34+1)/Results!I$42*100,2))</f>
        <v>1.59</v>
      </c>
      <c r="G46" s="69">
        <f>IF(ISBLANK(Results!K34),"",ROUND((Results!K$42-Results!K34+1)/Results!K$42*100,2))</f>
      </c>
      <c r="H46" s="69">
        <f>IF(ISBLANK(Results!M34),"",ROUND((Results!M$42-Results!M34+1)/Results!M$42*100,2))</f>
      </c>
      <c r="I46" s="69">
        <f>IF(ISBLANK(Results!O34),"",ROUND((Results!O$42-Results!O34+1)/Results!O$42*100,2))</f>
        <v>2.18</v>
      </c>
      <c r="J46" s="69"/>
      <c r="K46" s="69">
        <f>IF(ISBLANK(Results!S34),"",ROUND((Results!S$42-Results!S34+1)/Results!S$42*100,2))</f>
      </c>
      <c r="L46" s="69">
        <f>IF(ISBLANK(Results!U34),"",ROUND((Results!U$42-Results!U34+1)/Results!U$42*100,2))</f>
      </c>
      <c r="M46" s="70">
        <f t="shared" si="0"/>
        <v>4.18</v>
      </c>
      <c r="N46" s="70" t="e">
        <f t="shared" si="1"/>
        <v>#NUM!</v>
      </c>
      <c r="O46" s="70">
        <f t="shared" si="2"/>
        <v>4.18</v>
      </c>
    </row>
    <row r="47" spans="1:15" ht="12.75">
      <c r="A47" s="67">
        <f t="shared" si="3"/>
        <v>41</v>
      </c>
      <c r="B47" s="68" t="str">
        <f>Results!A78</f>
        <v>Jo Molnar</v>
      </c>
      <c r="C47" s="89">
        <f>IF(ISBLANK(Results!C78),"",ROUND((Results!C$79-Results!C78+1)/Results!C$79*100,2))</f>
      </c>
      <c r="D47" s="69">
        <f>IF(ISBLANK(Results!E78),"",ROUND((Results!E$79-Results!E78+1)/Results!E$79*100,2))</f>
        <v>1.06</v>
      </c>
      <c r="E47" s="69">
        <f>IF(ISBLANK(Results!G78),"",ROUND((Results!G$79-Results!G78+1)/Results!G$79*100,2))</f>
      </c>
      <c r="F47" s="69">
        <f>IF(ISBLANK(Results!I78),"",ROUND((Results!I$79-Results!I78+1)/Results!I$79*100,2))</f>
        <v>0.64</v>
      </c>
      <c r="G47" s="69">
        <f>IF(ISBLANK(Results!K78),"",ROUND((Results!K$79-Results!K78+1)/Results!K$79*100,2))</f>
      </c>
      <c r="H47" s="69">
        <f>IF(ISBLANK(Results!M78),"",ROUND((Results!M$79-Results!M78+1)/Results!M$79*100,2))</f>
      </c>
      <c r="I47" s="69">
        <f>IF(ISBLANK(Results!O78),"",ROUND((Results!O$79-Results!O78+1)/Results!O$79*100,2))</f>
        <v>0.5</v>
      </c>
      <c r="J47" s="69"/>
      <c r="K47" s="69">
        <f>IF(ISBLANK(Results!S78),"",ROUND((Results!S$79-Results!S78+1)/Results!S$79*100,2))</f>
      </c>
      <c r="L47" s="69">
        <f>IF(ISBLANK(Results!U78),"",ROUND((Results!U$79-Results!U78+1)/Results!U$79*100,2))</f>
        <v>0.82</v>
      </c>
      <c r="M47" s="70">
        <f t="shared" si="0"/>
        <v>3.02</v>
      </c>
      <c r="N47" s="70" t="e">
        <f t="shared" si="1"/>
        <v>#NUM!</v>
      </c>
      <c r="O47" s="70">
        <f t="shared" si="2"/>
        <v>3.02</v>
      </c>
    </row>
    <row r="48" spans="1:15" ht="12.75" hidden="1">
      <c r="A48" s="67">
        <f t="shared" si="3"/>
        <v>42</v>
      </c>
      <c r="B48" s="68" t="str">
        <f>Results!A39</f>
        <v>Steven Williams</v>
      </c>
      <c r="C48" s="89">
        <f>IF(ISBLANK(Results!C39),"",ROUND((Results!C$42-Results!C39+1)/Results!C$42*100,2))</f>
      </c>
      <c r="D48" s="69">
        <f>IF(ISBLANK(Results!E39),"",ROUND((Results!E$42-Results!E39+1)/Results!E$42*100,2))</f>
      </c>
      <c r="E48" s="69">
        <f>IF(ISBLANK(Results!G39),"",ROUND((Results!G$42-Results!G39+1)/Results!G$42*100,2))</f>
      </c>
      <c r="F48" s="69">
        <f>IF(ISBLANK(Results!I39),"",ROUND((Results!I$42-Results!I39+1)/Results!I$42*100,2))</f>
      </c>
      <c r="G48" s="69">
        <f>IF(ISBLANK(Results!K39),"",ROUND((Results!K$42-Results!K39+1)/Results!K$42*100,2))</f>
      </c>
      <c r="H48" s="69">
        <f>IF(ISBLANK(Results!M39),"",ROUND((Results!M$42-Results!M39+1)/Results!M$42*100,2))</f>
      </c>
      <c r="I48" s="69">
        <f>IF(ISBLANK(Results!O39),"",ROUND((Results!O$42-Results!O39+1)/Results!O$42*100,2))</f>
      </c>
      <c r="J48" s="69">
        <f>IF(ISNUMBER(LARGE((C48:I48,K48:L48),3)),(LARGE((C48:I48,K48:L48),1)+LARGE((C48:I48,K48:L48),2)+LARGE((C48:I48,K48:L48),3))/3,"")</f>
      </c>
      <c r="K48" s="69">
        <f>IF(ISBLANK(Results!S39),"",ROUND((Results!S$42-Results!S39+1)/Results!S$42*100,2))</f>
      </c>
      <c r="L48" s="69">
        <f>IF(ISBLANK(Results!U39),"",ROUND((Results!U$42-Results!U39+1)/Results!U$42*100,2))</f>
      </c>
      <c r="M48" s="70">
        <f aca="true" t="shared" si="4" ref="M48:M62">SUM(C48:L48)</f>
        <v>0</v>
      </c>
      <c r="N48" s="70" t="e">
        <f aca="true" t="shared" si="5" ref="N48:N62">LARGE(C48:L48,$N$4)</f>
        <v>#NUM!</v>
      </c>
      <c r="O48" s="70">
        <f aca="true" t="shared" si="6" ref="O48:O62">IF(ISNUMBER(N48),M48-N48,M48)</f>
        <v>0</v>
      </c>
    </row>
    <row r="49" spans="1:15" ht="12.75" hidden="1">
      <c r="A49" s="67">
        <f t="shared" si="3"/>
        <v>43</v>
      </c>
      <c r="B49" s="68" t="str">
        <f>Results!A21</f>
        <v>Glenn Goodman</v>
      </c>
      <c r="C49" s="89">
        <f>IF(ISBLANK(Results!C21),"",ROUND((Results!C$42-Results!C21+1)/Results!C$42*100,2))</f>
      </c>
      <c r="D49" s="69">
        <f>IF(ISBLANK(Results!E21),"",ROUND((Results!E$42-Results!E21+1)/Results!E$42*100,2))</f>
      </c>
      <c r="E49" s="69">
        <f>IF(ISBLANK(Results!G21),"",ROUND((Results!G$42-Results!G21+1)/Results!G$42*100,2))</f>
      </c>
      <c r="F49" s="69">
        <f>IF(ISBLANK(Results!I21),"",ROUND((Results!I$42-Results!I21+1)/Results!I$42*100,2))</f>
      </c>
      <c r="G49" s="69">
        <f>IF(ISBLANK(Results!K21),"",ROUND((Results!K$42-Results!K21+1)/Results!K$42*100,2))</f>
      </c>
      <c r="H49" s="69">
        <f>IF(ISBLANK(Results!M21),"",ROUND((Results!M$42-Results!M21+1)/Results!M$42*100,2))</f>
      </c>
      <c r="I49" s="69">
        <f>IF(ISBLANK(Results!O21),"",ROUND((Results!O$42-Results!O21+1)/Results!O$42*100,2))</f>
      </c>
      <c r="J49" s="69">
        <f>IF(ISNUMBER(LARGE((C49:I49,K49:L49),3)),(LARGE((C49:I49,K49:L49),1)+LARGE((C49:I49,K49:L49),2)+LARGE((C49:I49,K49:L49),3))/3,"")</f>
      </c>
      <c r="K49" s="69">
        <f>IF(ISBLANK(Results!S21),"",ROUND((Results!S$42-Results!S21+1)/Results!S$42*100,2))</f>
      </c>
      <c r="L49" s="69">
        <f>IF(ISBLANK(Results!U21),"",ROUND((Results!U$42-Results!U21+1)/Results!U$42*100,2))</f>
        <v>52.25</v>
      </c>
      <c r="M49" s="70">
        <f t="shared" si="4"/>
        <v>52.25</v>
      </c>
      <c r="N49" s="70" t="e">
        <f t="shared" si="5"/>
        <v>#NUM!</v>
      </c>
      <c r="O49" s="70">
        <f t="shared" si="6"/>
        <v>52.25</v>
      </c>
    </row>
    <row r="50" spans="1:15" ht="12.75" hidden="1">
      <c r="A50" s="67">
        <f t="shared" si="3"/>
        <v>44</v>
      </c>
      <c r="B50" s="68" t="str">
        <f>Results!A38</f>
        <v>Matt Sandilands</v>
      </c>
      <c r="C50" s="89">
        <f>IF(ISBLANK(Results!C38),"",ROUND((Results!C$42-Results!C38+1)/Results!C$42*100,2))</f>
      </c>
      <c r="D50" s="69">
        <f>IF(ISBLANK(Results!E38),"",ROUND((Results!E$42-Results!E38+1)/Results!E$42*100,2))</f>
      </c>
      <c r="E50" s="69">
        <f>IF(ISBLANK(Results!G38),"",ROUND((Results!G$42-Results!G38+1)/Results!G$42*100,2))</f>
      </c>
      <c r="F50" s="69">
        <f>IF(ISBLANK(Results!I38),"",ROUND((Results!I$42-Results!I38+1)/Results!I$42*100,2))</f>
      </c>
      <c r="G50" s="69">
        <f>IF(ISBLANK(Results!K38),"",ROUND((Results!K$42-Results!K38+1)/Results!K$42*100,2))</f>
      </c>
      <c r="H50" s="69">
        <f>IF(ISBLANK(Results!M38),"",ROUND((Results!M$42-Results!M38+1)/Results!M$42*100,2))</f>
      </c>
      <c r="I50" s="69">
        <f>IF(ISBLANK(Results!O38),"",ROUND((Results!O$42-Results!O38+1)/Results!O$42*100,2))</f>
      </c>
      <c r="J50" s="69">
        <f>IF(ISNUMBER(LARGE((C50:I50,K50:L50),3)),(LARGE((C50:I50,K50:L50),1)+LARGE((C50:I50,K50:L50),2)+LARGE((C50:I50,K50:L50),3))/3,"")</f>
      </c>
      <c r="K50" s="69">
        <f>IF(ISBLANK(Results!S38),"",ROUND((Results!S$42-Results!S38+1)/Results!S$42*100,2))</f>
      </c>
      <c r="L50" s="69">
        <f>IF(ISBLANK(Results!U38),"",ROUND((Results!U$42-Results!U38+1)/Results!U$42*100,2))</f>
      </c>
      <c r="M50" s="70">
        <f t="shared" si="4"/>
        <v>0</v>
      </c>
      <c r="N50" s="70" t="e">
        <f t="shared" si="5"/>
        <v>#NUM!</v>
      </c>
      <c r="O50" s="70">
        <f t="shared" si="6"/>
        <v>0</v>
      </c>
    </row>
    <row r="51" spans="1:15" ht="12.75" hidden="1">
      <c r="A51" s="67">
        <f t="shared" si="3"/>
        <v>45</v>
      </c>
      <c r="B51" s="68" t="str">
        <f>Results!A30</f>
        <v>Tim Hassett</v>
      </c>
      <c r="C51" s="89">
        <f>IF(ISBLANK(Results!C30),"",ROUND((Results!C$42-Results!C30+1)/Results!C$42*100,2))</f>
      </c>
      <c r="D51" s="69">
        <f>IF(ISBLANK(Results!E30),"",ROUND((Results!E$42-Results!E30+1)/Results!E$42*100,2))</f>
      </c>
      <c r="E51" s="69">
        <f>IF(ISBLANK(Results!G30),"",ROUND((Results!G$42-Results!G30+1)/Results!G$42*100,2))</f>
      </c>
      <c r="F51" s="69">
        <f>IF(ISBLANK(Results!I30),"",ROUND((Results!I$42-Results!I30+1)/Results!I$42*100,2))</f>
      </c>
      <c r="G51" s="69">
        <f>IF(ISBLANK(Results!K30),"",ROUND((Results!K$42-Results!K30+1)/Results!K$42*100,2))</f>
      </c>
      <c r="H51" s="69">
        <f>IF(ISBLANK(Results!M30),"",ROUND((Results!M$42-Results!M30+1)/Results!M$42*100,2))</f>
      </c>
      <c r="I51" s="69">
        <f>IF(ISBLANK(Results!O30),"",ROUND((Results!O$42-Results!O30+1)/Results!O$42*100,2))</f>
      </c>
      <c r="J51" s="69">
        <f>IF(ISNUMBER(LARGE((C51:I51,K51:L51),3)),(LARGE((C51:I51,K51:L51),1)+LARGE((C51:I51,K51:L51),2)+LARGE((C51:I51,K51:L51),3))/3,"")</f>
      </c>
      <c r="K51" s="69">
        <f>IF(ISBLANK(Results!S30),"",ROUND((Results!S$42-Results!S30+1)/Results!S$42*100,2))</f>
      </c>
      <c r="L51" s="69">
        <f>IF(ISBLANK(Results!U30),"",ROUND((Results!U$42-Results!U30+1)/Results!U$42*100,2))</f>
      </c>
      <c r="M51" s="70">
        <f t="shared" si="4"/>
        <v>0</v>
      </c>
      <c r="N51" s="70" t="e">
        <f t="shared" si="5"/>
        <v>#NUM!</v>
      </c>
      <c r="O51" s="70">
        <f t="shared" si="6"/>
        <v>0</v>
      </c>
    </row>
    <row r="52" spans="1:15" ht="12.75" hidden="1">
      <c r="A52" s="67">
        <f t="shared" si="3"/>
        <v>46</v>
      </c>
      <c r="B52" s="68" t="str">
        <f>Results!A32</f>
        <v>Greg Raines</v>
      </c>
      <c r="C52" s="89">
        <f>IF(ISBLANK(Results!C32),"",ROUND((Results!C$42-Results!C32+1)/Results!C$42*100,2))</f>
      </c>
      <c r="D52" s="69">
        <f>IF(ISBLANK(Results!E32),"",ROUND((Results!E$42-Results!E32+1)/Results!E$42*100,2))</f>
      </c>
      <c r="E52" s="69">
        <f>IF(ISBLANK(Results!G32),"",ROUND((Results!G$42-Results!G32+1)/Results!G$42*100,2))</f>
      </c>
      <c r="F52" s="69">
        <f>IF(ISBLANK(Results!I32),"",ROUND((Results!I$42-Results!I32+1)/Results!I$42*100,2))</f>
      </c>
      <c r="G52" s="69">
        <f>IF(ISBLANK(Results!K32),"",ROUND((Results!K$42-Results!K32+1)/Results!K$42*100,2))</f>
      </c>
      <c r="H52" s="69">
        <f>IF(ISBLANK(Results!M32),"",ROUND((Results!M$42-Results!M32+1)/Results!M$42*100,2))</f>
      </c>
      <c r="I52" s="69">
        <f>IF(ISBLANK(Results!O32),"",ROUND((Results!O$42-Results!O32+1)/Results!O$42*100,2))</f>
      </c>
      <c r="J52" s="69">
        <f>IF(ISNUMBER(LARGE((C52:I52,K52:L52),3)),(LARGE((C52:I52,K52:L52),1)+LARGE((C52:I52,K52:L52),2)+LARGE((C52:I52,K52:L52),3))/3,"")</f>
      </c>
      <c r="K52" s="69">
        <f>IF(ISBLANK(Results!S32),"",ROUND((Results!S$42-Results!S32+1)/Results!S$42*100,2))</f>
      </c>
      <c r="L52" s="69">
        <f>IF(ISBLANK(Results!U32),"",ROUND((Results!U$42-Results!U32+1)/Results!U$42*100,2))</f>
      </c>
      <c r="M52" s="70">
        <f t="shared" si="4"/>
        <v>0</v>
      </c>
      <c r="N52" s="70" t="e">
        <f t="shared" si="5"/>
        <v>#NUM!</v>
      </c>
      <c r="O52" s="70">
        <f t="shared" si="6"/>
        <v>0</v>
      </c>
    </row>
    <row r="53" spans="1:15" ht="12.75" hidden="1">
      <c r="A53" s="67">
        <f t="shared" si="3"/>
        <v>47</v>
      </c>
      <c r="B53" s="68" t="str">
        <f>Results!A36</f>
        <v>Andrew Baxter</v>
      </c>
      <c r="C53" s="89">
        <f>IF(ISBLANK(Results!C36),"",ROUND((Results!C$42-Results!C36+1)/Results!C$42*100,2))</f>
      </c>
      <c r="D53" s="69">
        <f>IF(ISBLANK(Results!E36),"",ROUND((Results!E$42-Results!E36+1)/Results!E$42*100,2))</f>
      </c>
      <c r="E53" s="69">
        <f>IF(ISBLANK(Results!G36),"",ROUND((Results!G$42-Results!G36+1)/Results!G$42*100,2))</f>
      </c>
      <c r="F53" s="69">
        <f>IF(ISBLANK(Results!I36),"",ROUND((Results!I$42-Results!I36+1)/Results!I$42*100,2))</f>
      </c>
      <c r="G53" s="69">
        <f>IF(ISBLANK(Results!K36),"",ROUND((Results!K$42-Results!K36+1)/Results!K$42*100,2))</f>
      </c>
      <c r="H53" s="69">
        <f>IF(ISBLANK(Results!M36),"",ROUND((Results!M$42-Results!M36+1)/Results!M$42*100,2))</f>
      </c>
      <c r="I53" s="69">
        <f>IF(ISBLANK(Results!O36),"",ROUND((Results!O$42-Results!O36+1)/Results!O$42*100,2))</f>
      </c>
      <c r="J53" s="69">
        <f>IF(ISNUMBER(LARGE((C53:I53,K53:L53),3)),(LARGE((C53:I53,K53:L53),1)+LARGE((C53:I53,K53:L53),2)+LARGE((C53:I53,K53:L53),3))/3,"")</f>
      </c>
      <c r="K53" s="69">
        <f>IF(ISBLANK(Results!S36),"",ROUND((Results!S$42-Results!S36+1)/Results!S$42*100,2))</f>
      </c>
      <c r="L53" s="69">
        <f>IF(ISBLANK(Results!U36),"",ROUND((Results!U$42-Results!U36+1)/Results!U$42*100,2))</f>
      </c>
      <c r="M53" s="70">
        <f t="shared" si="4"/>
        <v>0</v>
      </c>
      <c r="N53" s="70" t="e">
        <f t="shared" si="5"/>
        <v>#NUM!</v>
      </c>
      <c r="O53" s="70">
        <f t="shared" si="6"/>
        <v>0</v>
      </c>
    </row>
    <row r="54" spans="1:15" ht="12.75" hidden="1">
      <c r="A54" s="67">
        <f t="shared" si="3"/>
        <v>48</v>
      </c>
      <c r="B54" s="68" t="str">
        <f>Results!A37</f>
        <v>Yohan Amerasekera</v>
      </c>
      <c r="C54" s="89">
        <f>IF(ISBLANK(Results!C37),"",ROUND((Results!C$42-Results!C37+1)/Results!C$42*100,2))</f>
      </c>
      <c r="D54" s="69">
        <f>IF(ISBLANK(Results!E37),"",ROUND((Results!E$42-Results!E37+1)/Results!E$42*100,2))</f>
      </c>
      <c r="E54" s="69">
        <f>IF(ISBLANK(Results!G37),"",ROUND((Results!G$42-Results!G37+1)/Results!G$42*100,2))</f>
      </c>
      <c r="F54" s="69">
        <f>IF(ISBLANK(Results!I37),"",ROUND((Results!I$42-Results!I37+1)/Results!I$42*100,2))</f>
      </c>
      <c r="G54" s="69">
        <f>IF(ISBLANK(Results!K37),"",ROUND((Results!K$42-Results!K37+1)/Results!K$42*100,2))</f>
      </c>
      <c r="H54" s="69">
        <f>IF(ISBLANK(Results!M37),"",ROUND((Results!M$42-Results!M37+1)/Results!M$42*100,2))</f>
      </c>
      <c r="I54" s="69">
        <f>IF(ISBLANK(Results!O37),"",ROUND((Results!O$42-Results!O37+1)/Results!O$42*100,2))</f>
      </c>
      <c r="J54" s="69">
        <f>IF(ISNUMBER(LARGE((C54:I54,K54:L54),3)),(LARGE((C54:I54,K54:L54),1)+LARGE((C54:I54,K54:L54),2)+LARGE((C54:I54,K54:L54),3))/3,"")</f>
      </c>
      <c r="K54" s="69">
        <f>IF(ISBLANK(Results!S37),"",ROUND((Results!S$42-Results!S37+1)/Results!S$42*100,2))</f>
      </c>
      <c r="L54" s="69">
        <f>IF(ISBLANK(Results!U37),"",ROUND((Results!U$42-Results!U37+1)/Results!U$42*100,2))</f>
      </c>
      <c r="M54" s="70">
        <f t="shared" si="4"/>
        <v>0</v>
      </c>
      <c r="N54" s="70" t="e">
        <f t="shared" si="5"/>
        <v>#NUM!</v>
      </c>
      <c r="O54" s="70">
        <f t="shared" si="6"/>
        <v>0</v>
      </c>
    </row>
    <row r="55" spans="1:15" ht="12.75" hidden="1">
      <c r="A55" s="67">
        <f t="shared" si="3"/>
        <v>49</v>
      </c>
      <c r="B55" s="68" t="str">
        <f>Results!A40</f>
        <v>Jeremy Nagle</v>
      </c>
      <c r="C55" s="89">
        <f>IF(ISBLANK(Results!C40),"",ROUND((Results!C$42-Results!C40+1)/Results!C$42*100,2))</f>
      </c>
      <c r="D55" s="69">
        <f>IF(ISBLANK(Results!E40),"",ROUND((Results!E$42-Results!E40+1)/Results!E$42*100,2))</f>
      </c>
      <c r="E55" s="69">
        <f>IF(ISBLANK(Results!G40),"",ROUND((Results!G$42-Results!G40+1)/Results!G$42*100,2))</f>
      </c>
      <c r="F55" s="69">
        <f>IF(ISBLANK(Results!I40),"",ROUND((Results!I$42-Results!I40+1)/Results!I$42*100,2))</f>
      </c>
      <c r="G55" s="69">
        <f>IF(ISBLANK(Results!K40),"",ROUND((Results!K$42-Results!K40+1)/Results!K$42*100,2))</f>
      </c>
      <c r="H55" s="69">
        <f>IF(ISBLANK(Results!M40),"",ROUND((Results!M$42-Results!M40+1)/Results!M$42*100,2))</f>
      </c>
      <c r="I55" s="69">
        <f>IF(ISBLANK(Results!O40),"",ROUND((Results!O$42-Results!O40+1)/Results!O$42*100,2))</f>
      </c>
      <c r="J55" s="69">
        <f>IF(ISNUMBER(LARGE((C55:I55,K55:L55),3)),(LARGE((C55:I55,K55:L55),1)+LARGE((C55:I55,K55:L55),2)+LARGE((C55:I55,K55:L55),3))/3,"")</f>
      </c>
      <c r="K55" s="69">
        <f>IF(ISBLANK(Results!S40),"",ROUND((Results!S$42-Results!S40+1)/Results!S$42*100,2))</f>
      </c>
      <c r="L55" s="69">
        <f>IF(ISBLANK(Results!U40),"",ROUND((Results!U$42-Results!U40+1)/Results!U$42*100,2))</f>
      </c>
      <c r="M55" s="70">
        <f t="shared" si="4"/>
        <v>0</v>
      </c>
      <c r="N55" s="70" t="e">
        <f t="shared" si="5"/>
        <v>#NUM!</v>
      </c>
      <c r="O55" s="70">
        <f t="shared" si="6"/>
        <v>0</v>
      </c>
    </row>
    <row r="56" spans="1:15" ht="12.75" hidden="1">
      <c r="A56" s="67">
        <f t="shared" si="3"/>
        <v>50</v>
      </c>
      <c r="B56" s="68" t="str">
        <f>Results!A41</f>
        <v>Troy Williams</v>
      </c>
      <c r="C56" s="89">
        <f>IF(ISBLANK(Results!C41),"",ROUND((Results!C$42-Results!C41+1)/Results!C$42*100,2))</f>
      </c>
      <c r="D56" s="69">
        <f>IF(ISBLANK(Results!E41),"",ROUND((Results!E$42-Results!E41+1)/Results!E$42*100,2))</f>
      </c>
      <c r="E56" s="69">
        <f>IF(ISBLANK(Results!G41),"",ROUND((Results!G$42-Results!G41+1)/Results!G$42*100,2))</f>
      </c>
      <c r="F56" s="69">
        <f>IF(ISBLANK(Results!I41),"",ROUND((Results!I$42-Results!I41+1)/Results!I$42*100,2))</f>
      </c>
      <c r="G56" s="69">
        <f>IF(ISBLANK(Results!K41),"",ROUND((Results!K$42-Results!K41+1)/Results!K$42*100,2))</f>
      </c>
      <c r="H56" s="69">
        <f>IF(ISBLANK(Results!M41),"",ROUND((Results!M$42-Results!M41+1)/Results!M$42*100,2))</f>
      </c>
      <c r="I56" s="69">
        <f>IF(ISBLANK(Results!O41),"",ROUND((Results!O$42-Results!O41+1)/Results!O$42*100,2))</f>
      </c>
      <c r="J56" s="69">
        <f>IF(ISNUMBER(LARGE((C56:I56,K56:L56),3)),(LARGE((C56:I56,K56:L56),1)+LARGE((C56:I56,K56:L56),2)+LARGE((C56:I56,K56:L56),3))/3,"")</f>
      </c>
      <c r="K56" s="69">
        <f>IF(ISBLANK(Results!S41),"",ROUND((Results!S$42-Results!S41+1)/Results!S$42*100,2))</f>
      </c>
      <c r="L56" s="69">
        <f>IF(ISBLANK(Results!U41),"",ROUND((Results!U$42-Results!U41+1)/Results!U$42*100,2))</f>
      </c>
      <c r="M56" s="70">
        <f t="shared" si="4"/>
        <v>0</v>
      </c>
      <c r="N56" s="70" t="e">
        <f t="shared" si="5"/>
        <v>#NUM!</v>
      </c>
      <c r="O56" s="70">
        <f t="shared" si="6"/>
        <v>0</v>
      </c>
    </row>
    <row r="57" spans="1:15" ht="12.75" hidden="1">
      <c r="A57" s="67">
        <f t="shared" si="3"/>
        <v>51</v>
      </c>
      <c r="B57" s="68" t="str">
        <f>Results!A46</f>
        <v>James Wong</v>
      </c>
      <c r="C57" s="89">
        <f>IF(ISBLANK(Results!C46),"",ROUND((Results!C$47-Results!C46+1)/Results!C$47*100,2))</f>
      </c>
      <c r="D57" s="69">
        <f>IF(ISBLANK(Results!E46),"",ROUND((Results!E$47-Results!E46+1)/Results!E$47*100,2))</f>
      </c>
      <c r="E57" s="69">
        <f>IF(ISBLANK(Results!G46),"",ROUND((Results!G$47-Results!G46+1)/Results!G$47*100,2))</f>
      </c>
      <c r="F57" s="69">
        <f>IF(ISBLANK(Results!I46),"",ROUND((Results!I$47-Results!I46+1)/Results!I$47*100,2))</f>
      </c>
      <c r="G57" s="69">
        <f>IF(ISBLANK(Results!K46),"",ROUND((Results!K$47-Results!K46+1)/Results!K$47*100,2))</f>
      </c>
      <c r="H57" s="69">
        <f>IF(ISBLANK(Results!M46),"",ROUND((Results!M$47-Results!M46+1)/Results!M$47*100,2))</f>
      </c>
      <c r="I57" s="69">
        <f>IF(ISBLANK(Results!O46),"",ROUND((Results!O$47-Results!O46+1)/Results!O$47*100,2))</f>
      </c>
      <c r="J57" s="69">
        <f>IF(ISNUMBER(LARGE((C57:I57,K57:L57),3)),(LARGE((C57:I57,K57:L57),1)+LARGE((C57:I57,K57:L57),2)+LARGE((C57:I57,K57:L57),3))/3,"")</f>
      </c>
      <c r="K57" s="69">
        <f>IF(ISBLANK(Results!S46),"",ROUND((Results!S$47-Results!S46+1)/Results!S$47*100,2))</f>
      </c>
      <c r="L57" s="69">
        <f>IF(ISBLANK(Results!U46),"",ROUND((Results!U$47-Results!U46+1)/Results!U$47*100,2))</f>
      </c>
      <c r="M57" s="70">
        <f t="shared" si="4"/>
        <v>0</v>
      </c>
      <c r="N57" s="70" t="e">
        <f t="shared" si="5"/>
        <v>#NUM!</v>
      </c>
      <c r="O57" s="70">
        <f t="shared" si="6"/>
        <v>0</v>
      </c>
    </row>
    <row r="58" spans="1:15" ht="12.75" hidden="1">
      <c r="A58" s="67">
        <f t="shared" si="3"/>
        <v>52</v>
      </c>
      <c r="B58" s="68" t="str">
        <f>Results!A76</f>
        <v>Madeleine Pape</v>
      </c>
      <c r="C58" s="89">
        <f>IF(ISBLANK(Results!C76),"",ROUND((Results!C$79-Results!C76+1)/Results!C$79*100,2))</f>
      </c>
      <c r="D58" s="69">
        <f>IF(ISBLANK(Results!E76),"",ROUND((Results!E$79-Results!E76+1)/Results!E$79*100,2))</f>
      </c>
      <c r="E58" s="69">
        <f>IF(ISBLANK(Results!G76),"",ROUND((Results!G$79-Results!G76+1)/Results!G$79*100,2))</f>
      </c>
      <c r="F58" s="69">
        <f>IF(ISBLANK(Results!I76),"",ROUND((Results!I$79-Results!I76+1)/Results!I$79*100,2))</f>
      </c>
      <c r="G58" s="69">
        <f>IF(ISBLANK(Results!K76),"",ROUND((Results!K$79-Results!K76+1)/Results!K$79*100,2))</f>
      </c>
      <c r="H58" s="69">
        <f>IF(ISBLANK(Results!M76),"",ROUND((Results!M$79-Results!M76+1)/Results!M$79*100,2))</f>
      </c>
      <c r="I58" s="69">
        <f>IF(ISBLANK(Results!O76),"",ROUND((Results!O$79-Results!O76+1)/Results!O$79*100,2))</f>
      </c>
      <c r="J58" s="69">
        <f>IF(ISNUMBER(LARGE((C58:I58,K58:L58),3)),(LARGE((C58:I58,K58:L58),1)+LARGE((C58:I58,K58:L58),2)+LARGE((C58:I58,K58:L58),3))/3,"")</f>
      </c>
      <c r="K58" s="69">
        <f>IF(ISBLANK(Results!S76),"",ROUND((Results!S$79-Results!S76+1)/Results!S$79*100,2))</f>
      </c>
      <c r="L58" s="69">
        <f>IF(ISBLANK(Results!U76),"",ROUND((Results!U$79-Results!U76+1)/Results!U$79*100,2))</f>
      </c>
      <c r="M58" s="70">
        <f t="shared" si="4"/>
        <v>0</v>
      </c>
      <c r="N58" s="70" t="e">
        <f t="shared" si="5"/>
        <v>#NUM!</v>
      </c>
      <c r="O58" s="70">
        <f t="shared" si="6"/>
        <v>0</v>
      </c>
    </row>
    <row r="59" spans="1:15" ht="12.75" hidden="1">
      <c r="A59" s="67">
        <f t="shared" si="3"/>
        <v>53</v>
      </c>
      <c r="B59" s="68" t="str">
        <f>Results!A77</f>
        <v>Uma Muthia</v>
      </c>
      <c r="C59" s="89">
        <f>IF(ISBLANK(Results!C77),"",ROUND((Results!C$79-Results!C77+1)/Results!C$79*100,2))</f>
      </c>
      <c r="D59" s="69">
        <f>IF(ISBLANK(Results!E77),"",ROUND((Results!E$79-Results!E77+1)/Results!E$79*100,2))</f>
      </c>
      <c r="E59" s="69">
        <f>IF(ISBLANK(Results!G77),"",ROUND((Results!G$79-Results!G77+1)/Results!G$79*100,2))</f>
      </c>
      <c r="F59" s="69">
        <f>IF(ISBLANK(Results!I77),"",ROUND((Results!I$79-Results!I77+1)/Results!I$79*100,2))</f>
      </c>
      <c r="G59" s="69">
        <f>IF(ISBLANK(Results!K77),"",ROUND((Results!K$79-Results!K77+1)/Results!K$79*100,2))</f>
      </c>
      <c r="H59" s="69">
        <f>IF(ISBLANK(Results!M77),"",ROUND((Results!M$79-Results!M77+1)/Results!M$79*100,2))</f>
      </c>
      <c r="I59" s="69">
        <f>IF(ISBLANK(Results!O77),"",ROUND((Results!O$79-Results!O77+1)/Results!O$79*100,2))</f>
      </c>
      <c r="J59" s="69">
        <f>IF(ISNUMBER(LARGE((C59:I59,K59:L59),3)),(LARGE((C59:I59,K59:L59),1)+LARGE((C59:I59,K59:L59),2)+LARGE((C59:I59,K59:L59),3))/3,"")</f>
      </c>
      <c r="K59" s="69">
        <f>IF(ISBLANK(Results!S77),"",ROUND((Results!S$79-Results!S77+1)/Results!S$79*100,2))</f>
      </c>
      <c r="L59" s="69">
        <f>IF(ISBLANK(Results!U77),"",ROUND((Results!U$79-Results!U77+1)/Results!U$79*100,2))</f>
        <v>35.92</v>
      </c>
      <c r="M59" s="70">
        <f t="shared" si="4"/>
        <v>35.92</v>
      </c>
      <c r="N59" s="70" t="e">
        <f t="shared" si="5"/>
        <v>#NUM!</v>
      </c>
      <c r="O59" s="70">
        <f t="shared" si="6"/>
        <v>35.92</v>
      </c>
    </row>
    <row r="60" spans="1:15" ht="12.75" hidden="1">
      <c r="A60" s="67">
        <f t="shared" si="3"/>
        <v>54</v>
      </c>
      <c r="B60" s="68" t="str">
        <f>Results!A84</f>
        <v>Dani Trowell</v>
      </c>
      <c r="C60" s="89">
        <f>IF(ISBLANK(Results!C84),"",ROUND((Results!C$85-Results!C84+1)/Results!C$85*100,2))</f>
      </c>
      <c r="D60" s="69">
        <f>IF(ISBLANK(Results!E84),"",ROUND((Results!E$85-Results!E84+1)/Results!E$85*100,2))</f>
      </c>
      <c r="E60" s="69">
        <f>IF(ISBLANK(Results!G84),"",ROUND((Results!G$85-Results!G84+1)/Results!G$85*100,2))</f>
      </c>
      <c r="F60" s="69">
        <f>IF(ISBLANK(Results!I84),"",ROUND((Results!I$85-Results!I84+1)/Results!I$85*100,2))</f>
      </c>
      <c r="G60" s="69">
        <f>IF(ISBLANK(Results!K84),"",ROUND((Results!K$85-Results!K84+1)/Results!K$85*100,2))</f>
      </c>
      <c r="H60" s="69">
        <f>IF(ISBLANK(Results!M84),"",ROUND((Results!M$85-Results!M84+1)/Results!M$85*100,2))</f>
      </c>
      <c r="I60" s="69">
        <f>IF(ISBLANK(Results!O84),"",ROUND((Results!O$85-Results!O84+1)/Results!O$85*100,2))</f>
      </c>
      <c r="J60" s="69">
        <f>IF(ISNUMBER(LARGE((C60:I60,K60:L60),3)),(LARGE((C60:I60,K60:L60),1)+LARGE((C60:I60,K60:L60),2)+LARGE((C60:I60,K60:L60),3))/3,"")</f>
      </c>
      <c r="K60" s="69">
        <f>IF(ISBLANK(Results!S84),"",ROUND((Results!S$85-Results!S84+1)/Results!S$85*100,2))</f>
      </c>
      <c r="L60" s="69">
        <f>IF(ISBLANK(Results!U84),"",ROUND((Results!U$85-Results!U84+1)/Results!U$85*100,2))</f>
      </c>
      <c r="M60" s="70">
        <f t="shared" si="4"/>
        <v>0</v>
      </c>
      <c r="N60" s="70" t="e">
        <f t="shared" si="5"/>
        <v>#NUM!</v>
      </c>
      <c r="O60" s="70">
        <f t="shared" si="6"/>
        <v>0</v>
      </c>
    </row>
    <row r="61" spans="1:15" ht="12.75" hidden="1">
      <c r="A61" s="67">
        <f t="shared" si="3"/>
        <v>55</v>
      </c>
      <c r="B61" s="68" t="str">
        <f>Results!A89</f>
        <v>Seema Muthia</v>
      </c>
      <c r="C61" s="89">
        <f>IF(ISBLANK(Results!C89),"",ROUND((Results!C$90-Results!C89+1)/Results!C$90*100,2))</f>
      </c>
      <c r="D61" s="69">
        <f>IF(ISBLANK(Results!E89),"",ROUND((Results!E$90-Results!E89+1)/Results!E$90*100,2))</f>
      </c>
      <c r="E61" s="69">
        <f>IF(ISBLANK(Results!G89),"",ROUND((Results!G$90-Results!G89+1)/Results!G$90*100,2))</f>
      </c>
      <c r="F61" s="69">
        <f>IF(ISBLANK(Results!I89),"",ROUND((Results!I$90-Results!I89+1)/Results!I$90*100,2))</f>
      </c>
      <c r="G61" s="69">
        <f>IF(ISBLANK(Results!K89),"",ROUND((Results!K$90-Results!K89+1)/Results!K$90*100,2))</f>
      </c>
      <c r="H61" s="69">
        <f>IF(ISBLANK(Results!M89),"",ROUND((Results!M$90-Results!M89+1)/Results!M$90*100,2))</f>
      </c>
      <c r="I61" s="69">
        <f>IF(ISBLANK(Results!O89),"",ROUND((Results!O$90-Results!O89+1)/Results!O$90*100,2))</f>
      </c>
      <c r="J61" s="69">
        <f>IF(ISNUMBER(LARGE((C61:I61,K61:L61),3)),(LARGE((C61:I61,K61:L61),1)+LARGE((C61:I61,K61:L61),2)+LARGE((C61:I61,K61:L61),3))/3,"")</f>
      </c>
      <c r="K61" s="69">
        <f>IF(ISBLANK(Results!S89),"",ROUND((Results!S$90-Results!S89+1)/Results!S$90*100,2))</f>
      </c>
      <c r="L61" s="69">
        <f>IF(ISBLANK(Results!U89),"",ROUND((Results!U$90-Results!U89+1)/Results!U$90*100,2))</f>
      </c>
      <c r="M61" s="70">
        <f t="shared" si="4"/>
        <v>0</v>
      </c>
      <c r="N61" s="70" t="e">
        <f t="shared" si="5"/>
        <v>#NUM!</v>
      </c>
      <c r="O61" s="70">
        <f t="shared" si="6"/>
        <v>0</v>
      </c>
    </row>
    <row r="62" spans="1:15" ht="12.75" hidden="1">
      <c r="A62" s="67">
        <f t="shared" si="3"/>
        <v>56</v>
      </c>
      <c r="B62" s="68" t="str">
        <f>Results!A93</f>
        <v>Bridget Albiston</v>
      </c>
      <c r="C62" s="89">
        <f>IF(ISBLANK(Results!C93),"",ROUND((Results!C$42-Results!C93+1)/Results!C$42*100,2))</f>
      </c>
      <c r="D62" s="69">
        <f>IF(ISBLANK(Results!E93),"",ROUND((Results!E$42-Results!E93+1)/Results!E$42*100,2))</f>
      </c>
      <c r="E62" s="69">
        <f>IF(ISBLANK(Results!G93),"",ROUND((Results!G$42-Results!G93+1)/Results!G$42*100,2))</f>
      </c>
      <c r="F62" s="69">
        <f>IF(ISBLANK(Results!I93),"",ROUND((Results!I$42-Results!I93+1)/Results!I$42*100,2))</f>
      </c>
      <c r="G62" s="69">
        <f>IF(ISBLANK(Results!K93),"",ROUND((Results!K$42-Results!K93+1)/Results!K$42*100,2))</f>
      </c>
      <c r="H62" s="69">
        <f>IF(ISBLANK(Results!M93),"",ROUND((Results!M$42-Results!M93+1)/Results!M$42*100,2))</f>
      </c>
      <c r="I62" s="69">
        <f>IF(ISBLANK(Results!O93),"",ROUND((Results!O$42-Results!O93+1)/Results!O$42*100,2))</f>
      </c>
      <c r="J62" s="69">
        <f>IF(ISNUMBER(LARGE((C62:I62,K62:L62),3)),(LARGE((C62:I62,K62:L62),1)+LARGE((C62:I62,K62:L62),2)+LARGE((C62:I62,K62:L62),3))/3,"")</f>
      </c>
      <c r="K62" s="69">
        <f>IF(ISBLANK(Results!S93),"",ROUND((Results!S$42-Results!S93+1)/Results!S$42*100,2))</f>
      </c>
      <c r="L62" s="69">
        <f>IF(ISBLANK(Results!U93),"",ROUND((Results!U$42-Results!U93+1)/Results!U$42*100,2))</f>
      </c>
      <c r="M62" s="70">
        <f t="shared" si="4"/>
        <v>0</v>
      </c>
      <c r="N62" s="70" t="e">
        <f t="shared" si="5"/>
        <v>#NUM!</v>
      </c>
      <c r="O62" s="70">
        <f t="shared" si="6"/>
        <v>0</v>
      </c>
    </row>
    <row r="63" spans="1:15" ht="12.75">
      <c r="A63" s="71"/>
      <c r="B63" s="72"/>
      <c r="C63" s="73"/>
      <c r="D63" s="73"/>
      <c r="E63" s="73"/>
      <c r="F63" s="73"/>
      <c r="G63" s="73"/>
      <c r="H63" s="73"/>
      <c r="I63" s="73"/>
      <c r="J63" s="73"/>
      <c r="K63" s="42"/>
      <c r="L63" s="42"/>
      <c r="M63" s="74"/>
      <c r="N63" s="49"/>
      <c r="O63" s="74"/>
    </row>
    <row r="64" spans="1:15" ht="12.75">
      <c r="A64" s="30"/>
      <c r="B64" s="6"/>
      <c r="C64" s="69"/>
      <c r="D64" s="69"/>
      <c r="E64" s="69"/>
      <c r="F64" s="69"/>
      <c r="G64" s="69"/>
      <c r="H64" s="69"/>
      <c r="I64" s="69"/>
      <c r="J64" s="69"/>
      <c r="K64" s="6"/>
      <c r="M64" s="6"/>
      <c r="O64" s="38"/>
    </row>
    <row r="65" spans="1:15" ht="12.75">
      <c r="A65" s="75" t="s">
        <v>13</v>
      </c>
      <c r="G65" s="52"/>
      <c r="K65" s="6"/>
      <c r="M65" s="28"/>
      <c r="O65" s="38"/>
    </row>
    <row r="66" spans="1:15" ht="12.75">
      <c r="A66" s="76" t="s">
        <v>14</v>
      </c>
      <c r="B66" s="69"/>
      <c r="C66" s="69"/>
      <c r="D66" s="69"/>
      <c r="E66" s="6"/>
      <c r="F66" s="69"/>
      <c r="G66" s="69"/>
      <c r="H66" s="69"/>
      <c r="J66" s="97"/>
      <c r="K66" s="6" t="s">
        <v>125</v>
      </c>
      <c r="M66" s="6"/>
      <c r="O66" s="38"/>
    </row>
    <row r="67" spans="1:15" ht="12.75">
      <c r="A67" s="77"/>
      <c r="B67" s="69"/>
      <c r="C67" s="69"/>
      <c r="D67" s="69"/>
      <c r="E67" s="6"/>
      <c r="F67" s="69"/>
      <c r="G67" s="69"/>
      <c r="H67" s="69"/>
      <c r="I67" s="6"/>
      <c r="J67" s="69"/>
      <c r="K67" s="6"/>
      <c r="M67" s="6"/>
      <c r="O67" s="38"/>
    </row>
    <row r="68" spans="1:13" ht="12.75" hidden="1">
      <c r="A68" s="76" t="s">
        <v>15</v>
      </c>
      <c r="B68" s="69"/>
      <c r="C68" s="69" t="s">
        <v>16</v>
      </c>
      <c r="D68" s="69"/>
      <c r="E68" s="6"/>
      <c r="F68" s="69"/>
      <c r="G68" s="69"/>
      <c r="H68" s="69"/>
      <c r="I68" s="6"/>
      <c r="J68" s="69"/>
      <c r="K68" s="6"/>
      <c r="M68" s="6"/>
    </row>
    <row r="69" spans="1:13" ht="12.75" hidden="1">
      <c r="A69" s="76"/>
      <c r="B69" s="69"/>
      <c r="C69" s="69"/>
      <c r="D69" s="69"/>
      <c r="E69" s="6"/>
      <c r="F69" s="69"/>
      <c r="G69" s="69"/>
      <c r="H69" s="69"/>
      <c r="I69" s="6"/>
      <c r="J69" s="69"/>
      <c r="K69" s="6"/>
      <c r="M69" s="6"/>
    </row>
    <row r="70" spans="1:13" ht="12.75">
      <c r="A70" s="76" t="s">
        <v>17</v>
      </c>
      <c r="B70" s="69"/>
      <c r="C70" s="69"/>
      <c r="D70" s="69" t="s">
        <v>18</v>
      </c>
      <c r="E70" s="6"/>
      <c r="G70" s="69"/>
      <c r="H70" s="69"/>
      <c r="I70" s="6"/>
      <c r="K70" s="6"/>
      <c r="M70" s="28"/>
    </row>
    <row r="71" spans="1:11" ht="12.75">
      <c r="A71" s="76"/>
      <c r="B71" s="69"/>
      <c r="C71" s="69"/>
      <c r="D71" s="69" t="s">
        <v>19</v>
      </c>
      <c r="E71" s="6"/>
      <c r="G71" s="69"/>
      <c r="H71" s="69"/>
      <c r="I71" s="6"/>
      <c r="J71" s="69"/>
      <c r="K71" s="6"/>
    </row>
    <row r="72" spans="1:11" ht="12.75">
      <c r="A72" s="76"/>
      <c r="B72" s="69"/>
      <c r="C72" s="69"/>
      <c r="D72" s="69" t="s">
        <v>20</v>
      </c>
      <c r="E72" s="6"/>
      <c r="G72" s="69"/>
      <c r="H72" s="69"/>
      <c r="I72" s="6"/>
      <c r="J72" s="69"/>
      <c r="K72" s="6"/>
    </row>
    <row r="73" spans="1:11" ht="12.75">
      <c r="A73" s="76"/>
      <c r="B73" s="69"/>
      <c r="C73" s="69"/>
      <c r="D73" s="69"/>
      <c r="E73" s="6"/>
      <c r="F73" s="69"/>
      <c r="G73" s="69"/>
      <c r="H73" s="69"/>
      <c r="I73" s="6"/>
      <c r="J73" s="69"/>
      <c r="K73" s="6"/>
    </row>
    <row r="74" spans="1:11" ht="12.75">
      <c r="A74" s="76" t="s">
        <v>21</v>
      </c>
      <c r="B74" s="69"/>
      <c r="C74" s="69"/>
      <c r="D74" s="69"/>
      <c r="E74" s="6"/>
      <c r="F74" s="69"/>
      <c r="G74" s="69"/>
      <c r="H74" s="69"/>
      <c r="I74" s="6"/>
      <c r="J74" s="69"/>
      <c r="K74" s="6"/>
    </row>
    <row r="75" spans="1:11" ht="12.75">
      <c r="A75" s="76" t="s">
        <v>24</v>
      </c>
      <c r="B75" s="69"/>
      <c r="C75" s="69"/>
      <c r="D75" s="69"/>
      <c r="E75" s="6"/>
      <c r="F75" s="69"/>
      <c r="G75" s="69"/>
      <c r="H75" s="69"/>
      <c r="I75" s="6"/>
      <c r="J75" s="69"/>
      <c r="K75" s="6"/>
    </row>
    <row r="76" spans="1:10" ht="12.75">
      <c r="A76" s="77"/>
      <c r="B76" s="69"/>
      <c r="C76" s="69"/>
      <c r="D76" s="69"/>
      <c r="E76" s="6"/>
      <c r="F76" s="69"/>
      <c r="G76" s="69"/>
      <c r="H76" s="69"/>
      <c r="I76" s="6"/>
      <c r="J76" s="69"/>
    </row>
    <row r="77" spans="1:10" ht="12.75">
      <c r="A77" s="76" t="s">
        <v>22</v>
      </c>
      <c r="B77" s="69"/>
      <c r="C77" s="69"/>
      <c r="D77" s="69"/>
      <c r="E77" s="6"/>
      <c r="F77" s="69"/>
      <c r="G77" s="69"/>
      <c r="H77" s="69"/>
      <c r="I77" s="6"/>
      <c r="J77" s="69"/>
    </row>
    <row r="78" spans="1:10" ht="12.75">
      <c r="A78" s="76" t="s">
        <v>202</v>
      </c>
      <c r="B78" s="69"/>
      <c r="C78" s="69"/>
      <c r="D78" s="69"/>
      <c r="E78" s="6"/>
      <c r="F78" s="69"/>
      <c r="G78" s="69"/>
      <c r="H78" s="69"/>
      <c r="I78" s="6"/>
      <c r="J78" s="69"/>
    </row>
    <row r="79" spans="1:7" ht="12.75">
      <c r="A79" s="6" t="s">
        <v>27</v>
      </c>
      <c r="G79" s="52"/>
    </row>
  </sheetData>
  <sheetProtection/>
  <printOptions/>
  <pageMargins left="0.75" right="0.75" top="0.57" bottom="0.48" header="0.5" footer="0.5"/>
  <pageSetup fitToHeight="1" fitToWidth="1" horizontalDpi="360" verticalDpi="360" orientation="landscape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8"/>
  <sheetViews>
    <sheetView zoomScale="60" zoomScaleNormal="60" zoomScalePageLayoutView="0" workbookViewId="0" topLeftCell="A1">
      <pane xSplit="1" topLeftCell="C1" activePane="topRight" state="frozen"/>
      <selection pane="topLeft" activeCell="E14" sqref="E14"/>
      <selection pane="topRight" activeCell="E14" sqref="E14"/>
    </sheetView>
  </sheetViews>
  <sheetFormatPr defaultColWidth="9.140625" defaultRowHeight="12.75"/>
  <cols>
    <col min="1" max="1" width="21.421875" style="7" customWidth="1"/>
    <col min="2" max="2" width="14.28125" style="164" hidden="1" customWidth="1"/>
    <col min="3" max="3" width="10.28125" style="164" customWidth="1"/>
    <col min="4" max="4" width="8.140625" style="164" customWidth="1"/>
    <col min="5" max="5" width="10.28125" style="164" customWidth="1"/>
    <col min="6" max="6" width="11.28125" style="165" customWidth="1"/>
    <col min="7" max="7" width="0.13671875" style="164" customWidth="1"/>
    <col min="8" max="8" width="11.00390625" style="166" customWidth="1"/>
    <col min="9" max="9" width="0.9921875" style="30" customWidth="1"/>
    <col min="10" max="10" width="9.8515625" style="166" customWidth="1"/>
    <col min="11" max="11" width="2.140625" style="30" customWidth="1"/>
    <col min="12" max="12" width="11.00390625" style="166" customWidth="1"/>
    <col min="13" max="13" width="0.5625" style="30" customWidth="1"/>
    <col min="14" max="14" width="11.57421875" style="30" customWidth="1"/>
    <col min="15" max="15" width="0.42578125" style="30" customWidth="1"/>
    <col min="16" max="16" width="11.00390625" style="166" customWidth="1"/>
    <col min="17" max="17" width="0.9921875" style="30" customWidth="1"/>
    <col min="18" max="18" width="10.7109375" style="165" customWidth="1"/>
    <col min="19" max="19" width="0.5625" style="30" customWidth="1"/>
    <col min="20" max="20" width="10.421875" style="166" customWidth="1"/>
    <col min="21" max="21" width="1.7109375" style="30" customWidth="1"/>
    <col min="22" max="22" width="10.421875" style="166" customWidth="1"/>
    <col min="23" max="23" width="0.85546875" style="30" customWidth="1"/>
    <col min="24" max="24" width="9.140625" style="166" customWidth="1"/>
    <col min="25" max="25" width="0.85546875" style="5" customWidth="1"/>
    <col min="26" max="26" width="21.8515625" style="7" customWidth="1"/>
    <col min="27" max="32" width="9.140625" style="6" customWidth="1"/>
    <col min="33" max="33" width="10.28125" style="7" customWidth="1"/>
    <col min="34" max="34" width="9.140625" style="7" customWidth="1"/>
    <col min="35" max="35" width="9.57421875" style="7" customWidth="1"/>
    <col min="36" max="36" width="10.28125" style="7" customWidth="1"/>
    <col min="37" max="37" width="10.00390625" style="7" customWidth="1"/>
    <col min="38" max="39" width="9.140625" style="7" customWidth="1"/>
    <col min="40" max="40" width="11.28125" style="7" customWidth="1"/>
    <col min="41" max="16384" width="9.140625" style="7" customWidth="1"/>
  </cols>
  <sheetData>
    <row r="1" spans="1:26" ht="30">
      <c r="A1" s="1" t="s">
        <v>136</v>
      </c>
      <c r="B1" s="153"/>
      <c r="C1" s="153"/>
      <c r="D1" s="153"/>
      <c r="E1" s="153"/>
      <c r="Z1" s="1"/>
    </row>
    <row r="2" spans="1:26" ht="17.25" customHeight="1">
      <c r="A2" s="8"/>
      <c r="B2" s="154"/>
      <c r="C2" s="154"/>
      <c r="D2" s="154"/>
      <c r="E2" s="154"/>
      <c r="Z2" s="8"/>
    </row>
    <row r="3" spans="1:42" s="17" customFormat="1" ht="18">
      <c r="A3" s="129"/>
      <c r="B3" s="9"/>
      <c r="C3" s="9"/>
      <c r="D3" s="9"/>
      <c r="E3" s="9"/>
      <c r="F3" s="167" t="s">
        <v>33</v>
      </c>
      <c r="G3" s="15"/>
      <c r="H3" s="167" t="s">
        <v>132</v>
      </c>
      <c r="I3" s="168"/>
      <c r="J3" s="169" t="s">
        <v>133</v>
      </c>
      <c r="K3" s="15"/>
      <c r="L3" s="167" t="s">
        <v>90</v>
      </c>
      <c r="M3" s="15"/>
      <c r="N3" s="167" t="s">
        <v>113</v>
      </c>
      <c r="O3" s="168"/>
      <c r="P3" s="170" t="s">
        <v>44</v>
      </c>
      <c r="Q3" s="168"/>
      <c r="R3" s="167" t="s">
        <v>42</v>
      </c>
      <c r="S3" s="168"/>
      <c r="T3" s="167" t="s">
        <v>43</v>
      </c>
      <c r="U3" s="15"/>
      <c r="V3" s="171" t="s">
        <v>45</v>
      </c>
      <c r="W3" s="15"/>
      <c r="X3" s="171" t="s">
        <v>46</v>
      </c>
      <c r="Y3" s="11"/>
      <c r="Z3" s="9"/>
      <c r="AA3" s="16"/>
      <c r="AB3" s="16"/>
      <c r="AC3" s="16"/>
      <c r="AD3" s="16"/>
      <c r="AE3" s="16"/>
      <c r="AF3" s="16"/>
      <c r="AG3" s="7"/>
      <c r="AH3" s="7"/>
      <c r="AI3" s="7"/>
      <c r="AJ3" s="7"/>
      <c r="AK3" s="7"/>
      <c r="AL3" s="7"/>
      <c r="AM3" s="7"/>
      <c r="AN3" s="7"/>
      <c r="AP3" s="7"/>
    </row>
    <row r="4" spans="1:42" s="106" customFormat="1" ht="15">
      <c r="A4" s="130"/>
      <c r="B4" s="155"/>
      <c r="C4" s="155"/>
      <c r="D4" s="155"/>
      <c r="E4" s="155" t="s">
        <v>180</v>
      </c>
      <c r="F4" s="172">
        <v>40670</v>
      </c>
      <c r="G4" s="173"/>
      <c r="H4" s="172">
        <v>40684</v>
      </c>
      <c r="I4" s="173"/>
      <c r="J4" s="172">
        <v>40699</v>
      </c>
      <c r="K4" s="173"/>
      <c r="L4" s="172">
        <v>40712</v>
      </c>
      <c r="M4" s="173"/>
      <c r="N4" s="172">
        <v>40733</v>
      </c>
      <c r="O4" s="173"/>
      <c r="P4" s="172">
        <v>40747</v>
      </c>
      <c r="Q4" s="173"/>
      <c r="R4" s="172">
        <v>40761</v>
      </c>
      <c r="S4" s="173"/>
      <c r="T4" s="172">
        <v>40782</v>
      </c>
      <c r="U4" s="173"/>
      <c r="V4" s="172">
        <v>40790</v>
      </c>
      <c r="W4" s="174"/>
      <c r="X4" s="172">
        <v>40803</v>
      </c>
      <c r="Y4" s="102"/>
      <c r="Z4" s="104"/>
      <c r="AA4" s="105"/>
      <c r="AB4" s="105"/>
      <c r="AC4" s="105"/>
      <c r="AD4" s="105"/>
      <c r="AE4" s="105"/>
      <c r="AF4" s="105"/>
      <c r="AG4" s="103"/>
      <c r="AH4" s="103"/>
      <c r="AI4" s="103"/>
      <c r="AJ4" s="103"/>
      <c r="AK4" s="103"/>
      <c r="AL4" s="103"/>
      <c r="AM4" s="103"/>
      <c r="AN4" s="103"/>
      <c r="AP4" s="103"/>
    </row>
    <row r="5" spans="1:28" ht="12.75">
      <c r="A5" s="131" t="s">
        <v>50</v>
      </c>
      <c r="B5" s="156" t="s">
        <v>183</v>
      </c>
      <c r="C5" s="156" t="s">
        <v>182</v>
      </c>
      <c r="D5" s="156" t="s">
        <v>167</v>
      </c>
      <c r="E5" s="156" t="s">
        <v>181</v>
      </c>
      <c r="F5" s="166" t="s">
        <v>97</v>
      </c>
      <c r="G5" s="22"/>
      <c r="H5" s="166" t="s">
        <v>39</v>
      </c>
      <c r="I5" s="22"/>
      <c r="J5" s="166" t="s">
        <v>35</v>
      </c>
      <c r="K5" s="22"/>
      <c r="L5" s="166" t="s">
        <v>34</v>
      </c>
      <c r="M5" s="22"/>
      <c r="N5" s="166" t="s">
        <v>36</v>
      </c>
      <c r="O5" s="22"/>
      <c r="P5" s="166" t="s">
        <v>38</v>
      </c>
      <c r="Q5" s="22"/>
      <c r="R5" s="166" t="s">
        <v>123</v>
      </c>
      <c r="S5" s="22"/>
      <c r="T5" s="166" t="s">
        <v>115</v>
      </c>
      <c r="U5" s="175"/>
      <c r="V5" s="166" t="s">
        <v>40</v>
      </c>
      <c r="W5" s="22"/>
      <c r="X5" s="166" t="s">
        <v>41</v>
      </c>
      <c r="Y5" s="21"/>
      <c r="Z5" s="36" t="s">
        <v>50</v>
      </c>
      <c r="AB5" s="5"/>
    </row>
    <row r="6" spans="1:26" ht="15">
      <c r="A6" s="132" t="s">
        <v>72</v>
      </c>
      <c r="B6" s="157"/>
      <c r="C6" s="157"/>
      <c r="D6" s="157">
        <v>1061</v>
      </c>
      <c r="E6" s="157" t="s">
        <v>148</v>
      </c>
      <c r="F6" s="176" t="s">
        <v>148</v>
      </c>
      <c r="G6" s="177"/>
      <c r="H6" s="176"/>
      <c r="I6" s="177"/>
      <c r="J6" s="176"/>
      <c r="K6" s="177"/>
      <c r="L6" s="176" t="s">
        <v>196</v>
      </c>
      <c r="M6" s="177"/>
      <c r="N6" s="176"/>
      <c r="O6" s="177"/>
      <c r="P6" s="176"/>
      <c r="Q6" s="177"/>
      <c r="R6" s="176"/>
      <c r="S6" s="177"/>
      <c r="T6" s="176"/>
      <c r="U6" s="178"/>
      <c r="V6" s="176"/>
      <c r="W6" s="177"/>
      <c r="X6" s="176"/>
      <c r="Y6" s="101"/>
      <c r="Z6" s="100" t="s">
        <v>72</v>
      </c>
    </row>
    <row r="7" spans="1:26" ht="15">
      <c r="A7" s="132" t="s">
        <v>4</v>
      </c>
      <c r="B7" s="200" t="s">
        <v>184</v>
      </c>
      <c r="C7" s="157" t="s">
        <v>77</v>
      </c>
      <c r="D7" s="157">
        <v>509</v>
      </c>
      <c r="E7" s="157" t="s">
        <v>148</v>
      </c>
      <c r="F7" s="176" t="s">
        <v>148</v>
      </c>
      <c r="G7" s="177"/>
      <c r="H7" s="176"/>
      <c r="I7" s="177"/>
      <c r="J7" s="176"/>
      <c r="K7" s="177"/>
      <c r="L7" s="176" t="s">
        <v>196</v>
      </c>
      <c r="M7" s="177"/>
      <c r="N7" s="176"/>
      <c r="O7" s="177"/>
      <c r="P7" s="176"/>
      <c r="Q7" s="177"/>
      <c r="R7" s="176"/>
      <c r="S7" s="177"/>
      <c r="T7" s="176"/>
      <c r="U7" s="178"/>
      <c r="V7" s="176"/>
      <c r="W7" s="177"/>
      <c r="X7" s="176"/>
      <c r="Y7" s="101"/>
      <c r="Z7" s="100" t="s">
        <v>4</v>
      </c>
    </row>
    <row r="8" spans="1:26" ht="15">
      <c r="A8" s="132" t="s">
        <v>101</v>
      </c>
      <c r="B8" s="157"/>
      <c r="C8" s="157" t="s">
        <v>77</v>
      </c>
      <c r="D8" s="157">
        <v>1069</v>
      </c>
      <c r="E8" s="157" t="s">
        <v>148</v>
      </c>
      <c r="F8" s="176" t="s">
        <v>148</v>
      </c>
      <c r="G8" s="177"/>
      <c r="H8" s="176"/>
      <c r="I8" s="177"/>
      <c r="J8" s="176"/>
      <c r="K8" s="177"/>
      <c r="L8" s="176" t="s">
        <v>196</v>
      </c>
      <c r="M8" s="177"/>
      <c r="N8" s="176"/>
      <c r="O8" s="177"/>
      <c r="P8" s="176"/>
      <c r="Q8" s="177"/>
      <c r="R8" s="176"/>
      <c r="S8" s="177"/>
      <c r="T8" s="176"/>
      <c r="U8" s="178"/>
      <c r="V8" s="176"/>
      <c r="W8" s="177"/>
      <c r="X8" s="176"/>
      <c r="Y8" s="101"/>
      <c r="Z8" s="100" t="s">
        <v>101</v>
      </c>
    </row>
    <row r="9" spans="1:26" ht="15">
      <c r="A9" s="132" t="s">
        <v>102</v>
      </c>
      <c r="B9" s="157"/>
      <c r="C9" s="157"/>
      <c r="D9" s="157">
        <v>1052</v>
      </c>
      <c r="E9" s="157" t="s">
        <v>148</v>
      </c>
      <c r="F9" s="176" t="s">
        <v>148</v>
      </c>
      <c r="G9" s="177"/>
      <c r="H9" s="176"/>
      <c r="I9" s="177"/>
      <c r="J9" s="176"/>
      <c r="K9" s="177"/>
      <c r="L9" s="176" t="s">
        <v>196</v>
      </c>
      <c r="M9" s="177"/>
      <c r="N9" s="176"/>
      <c r="O9" s="177"/>
      <c r="P9" s="176"/>
      <c r="Q9" s="177"/>
      <c r="R9" s="176"/>
      <c r="S9" s="177"/>
      <c r="T9" s="176"/>
      <c r="U9" s="178"/>
      <c r="V9" s="176"/>
      <c r="W9" s="177"/>
      <c r="X9" s="176"/>
      <c r="Y9" s="101"/>
      <c r="Z9" s="100" t="s">
        <v>102</v>
      </c>
    </row>
    <row r="10" spans="1:26" ht="15">
      <c r="A10" s="132" t="s">
        <v>70</v>
      </c>
      <c r="B10" s="157"/>
      <c r="C10" s="157"/>
      <c r="D10" s="201"/>
      <c r="E10" s="201"/>
      <c r="F10" s="176" t="s">
        <v>149</v>
      </c>
      <c r="G10" s="177"/>
      <c r="H10" s="176"/>
      <c r="I10" s="177"/>
      <c r="J10" s="176"/>
      <c r="K10" s="177"/>
      <c r="L10" s="176"/>
      <c r="M10" s="177"/>
      <c r="N10" s="176"/>
      <c r="O10" s="177"/>
      <c r="P10" s="176"/>
      <c r="Q10" s="177"/>
      <c r="R10" s="176"/>
      <c r="S10" s="177"/>
      <c r="T10" s="176"/>
      <c r="U10" s="178"/>
      <c r="V10" s="176"/>
      <c r="W10" s="177"/>
      <c r="X10" s="176"/>
      <c r="Y10" s="101"/>
      <c r="Z10" s="100" t="s">
        <v>70</v>
      </c>
    </row>
    <row r="11" spans="1:26" ht="15">
      <c r="A11" s="132" t="s">
        <v>103</v>
      </c>
      <c r="B11" s="157"/>
      <c r="C11" s="157" t="s">
        <v>77</v>
      </c>
      <c r="D11" s="157">
        <v>1058</v>
      </c>
      <c r="E11" s="157" t="s">
        <v>148</v>
      </c>
      <c r="F11" s="176" t="s">
        <v>148</v>
      </c>
      <c r="G11" s="177"/>
      <c r="H11" s="176"/>
      <c r="I11" s="177"/>
      <c r="J11" s="176"/>
      <c r="K11" s="177"/>
      <c r="L11" s="176" t="s">
        <v>196</v>
      </c>
      <c r="M11" s="177"/>
      <c r="N11" s="176"/>
      <c r="O11" s="177"/>
      <c r="P11" s="176"/>
      <c r="Q11" s="177"/>
      <c r="R11" s="176"/>
      <c r="S11" s="177"/>
      <c r="T11" s="176"/>
      <c r="U11" s="178"/>
      <c r="V11" s="176"/>
      <c r="W11" s="177"/>
      <c r="X11" s="176"/>
      <c r="Y11" s="101"/>
      <c r="Z11" s="100" t="s">
        <v>103</v>
      </c>
    </row>
    <row r="12" spans="1:26" ht="15">
      <c r="A12" s="132" t="s">
        <v>104</v>
      </c>
      <c r="B12" s="157"/>
      <c r="C12" s="157" t="s">
        <v>193</v>
      </c>
      <c r="D12" s="157">
        <v>2351</v>
      </c>
      <c r="E12" s="157" t="s">
        <v>148</v>
      </c>
      <c r="F12" s="176" t="s">
        <v>148</v>
      </c>
      <c r="G12" s="177"/>
      <c r="H12" s="176"/>
      <c r="I12" s="177"/>
      <c r="J12" s="176"/>
      <c r="K12" s="177"/>
      <c r="L12" s="176" t="s">
        <v>196</v>
      </c>
      <c r="M12" s="177"/>
      <c r="N12" s="176"/>
      <c r="O12" s="177"/>
      <c r="P12" s="176"/>
      <c r="Q12" s="177"/>
      <c r="R12" s="176"/>
      <c r="S12" s="177"/>
      <c r="T12" s="176"/>
      <c r="U12" s="178"/>
      <c r="V12" s="176"/>
      <c r="W12" s="177"/>
      <c r="X12" s="176"/>
      <c r="Y12" s="101"/>
      <c r="Z12" s="100" t="s">
        <v>104</v>
      </c>
    </row>
    <row r="13" spans="1:26" ht="15">
      <c r="A13" s="132" t="s">
        <v>81</v>
      </c>
      <c r="B13" s="157"/>
      <c r="C13" s="157"/>
      <c r="D13" s="157">
        <v>1714</v>
      </c>
      <c r="E13" s="157" t="s">
        <v>148</v>
      </c>
      <c r="F13" s="176" t="s">
        <v>148</v>
      </c>
      <c r="G13" s="177"/>
      <c r="H13" s="176"/>
      <c r="I13" s="177"/>
      <c r="J13" s="176"/>
      <c r="K13" s="177"/>
      <c r="L13" s="179"/>
      <c r="M13" s="177"/>
      <c r="N13" s="176"/>
      <c r="O13" s="177"/>
      <c r="P13" s="176"/>
      <c r="Q13" s="177"/>
      <c r="R13" s="176"/>
      <c r="S13" s="177"/>
      <c r="T13" s="176"/>
      <c r="U13" s="178"/>
      <c r="V13" s="176"/>
      <c r="W13" s="177"/>
      <c r="X13" s="176"/>
      <c r="Y13" s="101"/>
      <c r="Z13" s="100" t="s">
        <v>81</v>
      </c>
    </row>
    <row r="14" spans="1:26" ht="15">
      <c r="A14" s="132" t="s">
        <v>30</v>
      </c>
      <c r="B14" s="157"/>
      <c r="C14" s="157"/>
      <c r="D14" s="157">
        <v>1067</v>
      </c>
      <c r="E14" s="157" t="s">
        <v>148</v>
      </c>
      <c r="F14" s="176" t="s">
        <v>148</v>
      </c>
      <c r="G14" s="177"/>
      <c r="H14" s="176"/>
      <c r="I14" s="177"/>
      <c r="J14" s="176"/>
      <c r="K14" s="177"/>
      <c r="L14" s="176" t="s">
        <v>196</v>
      </c>
      <c r="M14" s="177"/>
      <c r="N14" s="176"/>
      <c r="O14" s="177"/>
      <c r="P14" s="176"/>
      <c r="Q14" s="177"/>
      <c r="R14" s="176"/>
      <c r="S14" s="177"/>
      <c r="T14" s="176"/>
      <c r="U14" s="178"/>
      <c r="V14" s="176"/>
      <c r="W14" s="177"/>
      <c r="X14" s="176"/>
      <c r="Y14" s="101"/>
      <c r="Z14" s="100" t="s">
        <v>30</v>
      </c>
    </row>
    <row r="15" spans="1:26" ht="15">
      <c r="A15" s="132" t="s">
        <v>142</v>
      </c>
      <c r="B15" s="157"/>
      <c r="C15" s="157"/>
      <c r="D15" s="201"/>
      <c r="E15" s="157"/>
      <c r="F15" s="176" t="s">
        <v>149</v>
      </c>
      <c r="G15" s="177"/>
      <c r="H15" s="176" t="s">
        <v>149</v>
      </c>
      <c r="I15" s="177"/>
      <c r="J15" s="176" t="s">
        <v>149</v>
      </c>
      <c r="K15" s="177"/>
      <c r="L15" s="176" t="s">
        <v>149</v>
      </c>
      <c r="M15" s="177"/>
      <c r="N15" s="176" t="s">
        <v>148</v>
      </c>
      <c r="O15" s="177"/>
      <c r="P15" s="176"/>
      <c r="Q15" s="177"/>
      <c r="R15" s="176"/>
      <c r="S15" s="177"/>
      <c r="T15" s="176"/>
      <c r="U15" s="178"/>
      <c r="V15" s="176"/>
      <c r="W15" s="177"/>
      <c r="X15" s="176"/>
      <c r="Y15" s="101"/>
      <c r="Z15" s="100" t="s">
        <v>142</v>
      </c>
    </row>
    <row r="16" spans="1:26" ht="15">
      <c r="A16" s="132" t="s">
        <v>32</v>
      </c>
      <c r="B16" s="157"/>
      <c r="C16" s="157" t="s">
        <v>193</v>
      </c>
      <c r="D16" s="157">
        <v>3314</v>
      </c>
      <c r="E16" s="157" t="s">
        <v>148</v>
      </c>
      <c r="F16" s="176" t="s">
        <v>148</v>
      </c>
      <c r="G16" s="177"/>
      <c r="H16" s="176"/>
      <c r="I16" s="177"/>
      <c r="J16" s="176"/>
      <c r="K16" s="177"/>
      <c r="L16" s="176" t="s">
        <v>196</v>
      </c>
      <c r="M16" s="177"/>
      <c r="N16" s="176"/>
      <c r="O16" s="177"/>
      <c r="P16" s="176"/>
      <c r="Q16" s="177"/>
      <c r="R16" s="176"/>
      <c r="S16" s="177"/>
      <c r="T16" s="176"/>
      <c r="U16" s="178"/>
      <c r="V16" s="176"/>
      <c r="W16" s="177"/>
      <c r="X16" s="176"/>
      <c r="Y16" s="101"/>
      <c r="Z16" s="100" t="s">
        <v>32</v>
      </c>
    </row>
    <row r="17" spans="1:26" ht="15">
      <c r="A17" s="132" t="s">
        <v>73</v>
      </c>
      <c r="B17" s="157"/>
      <c r="C17" s="157" t="s">
        <v>193</v>
      </c>
      <c r="D17" s="157">
        <v>3313</v>
      </c>
      <c r="E17" s="201"/>
      <c r="F17" s="176" t="s">
        <v>148</v>
      </c>
      <c r="G17" s="177"/>
      <c r="H17" s="179" t="s">
        <v>148</v>
      </c>
      <c r="I17" s="177"/>
      <c r="J17" s="176"/>
      <c r="K17" s="177"/>
      <c r="L17" s="179"/>
      <c r="M17" s="177"/>
      <c r="N17" s="176"/>
      <c r="O17" s="177"/>
      <c r="P17" s="176"/>
      <c r="Q17" s="177"/>
      <c r="R17" s="176"/>
      <c r="S17" s="177"/>
      <c r="T17" s="176"/>
      <c r="U17" s="178"/>
      <c r="V17" s="176"/>
      <c r="W17" s="177"/>
      <c r="X17" s="176"/>
      <c r="Y17" s="101"/>
      <c r="Z17" s="100" t="s">
        <v>73</v>
      </c>
    </row>
    <row r="18" spans="1:26" ht="15">
      <c r="A18" s="132" t="s">
        <v>135</v>
      </c>
      <c r="B18" s="157"/>
      <c r="C18" s="157"/>
      <c r="D18" s="157">
        <v>1063</v>
      </c>
      <c r="E18" s="157" t="s">
        <v>148</v>
      </c>
      <c r="F18" s="176" t="s">
        <v>149</v>
      </c>
      <c r="G18" s="177"/>
      <c r="H18" s="176"/>
      <c r="I18" s="177"/>
      <c r="J18" s="176"/>
      <c r="K18" s="177"/>
      <c r="L18" s="176"/>
      <c r="M18" s="177"/>
      <c r="N18" s="176"/>
      <c r="O18" s="177"/>
      <c r="P18" s="176"/>
      <c r="Q18" s="177"/>
      <c r="R18" s="176"/>
      <c r="S18" s="177"/>
      <c r="T18" s="176"/>
      <c r="U18" s="178"/>
      <c r="V18" s="176"/>
      <c r="W18" s="177"/>
      <c r="X18" s="176"/>
      <c r="Y18" s="101"/>
      <c r="Z18" s="100" t="s">
        <v>135</v>
      </c>
    </row>
    <row r="19" spans="1:26" ht="15">
      <c r="A19" s="132" t="s">
        <v>106</v>
      </c>
      <c r="B19" s="157"/>
      <c r="C19" s="157" t="s">
        <v>193</v>
      </c>
      <c r="D19" s="201"/>
      <c r="E19" s="201"/>
      <c r="F19" s="176" t="s">
        <v>149</v>
      </c>
      <c r="G19" s="177"/>
      <c r="H19" s="176"/>
      <c r="I19" s="177"/>
      <c r="J19" s="176"/>
      <c r="K19" s="177"/>
      <c r="L19" s="179"/>
      <c r="M19" s="177"/>
      <c r="N19" s="176"/>
      <c r="O19" s="177"/>
      <c r="P19" s="176"/>
      <c r="Q19" s="177"/>
      <c r="R19" s="176"/>
      <c r="S19" s="177"/>
      <c r="T19" s="176"/>
      <c r="U19" s="178"/>
      <c r="V19" s="176"/>
      <c r="W19" s="177"/>
      <c r="X19" s="176"/>
      <c r="Y19" s="101"/>
      <c r="Z19" s="100" t="s">
        <v>106</v>
      </c>
    </row>
    <row r="20" spans="1:26" ht="15">
      <c r="A20" s="132" t="s">
        <v>87</v>
      </c>
      <c r="B20" s="157"/>
      <c r="C20" s="157"/>
      <c r="D20" s="157">
        <v>1717</v>
      </c>
      <c r="E20" s="157" t="s">
        <v>148</v>
      </c>
      <c r="F20" s="176" t="s">
        <v>148</v>
      </c>
      <c r="G20" s="177"/>
      <c r="H20" s="176"/>
      <c r="I20" s="177"/>
      <c r="J20" s="176"/>
      <c r="K20" s="177"/>
      <c r="L20" s="179"/>
      <c r="M20" s="177"/>
      <c r="N20" s="176"/>
      <c r="O20" s="177"/>
      <c r="P20" s="176"/>
      <c r="Q20" s="177"/>
      <c r="R20" s="176"/>
      <c r="S20" s="177"/>
      <c r="T20" s="176"/>
      <c r="U20" s="178"/>
      <c r="V20" s="176"/>
      <c r="W20" s="177"/>
      <c r="X20" s="176"/>
      <c r="Y20" s="101"/>
      <c r="Z20" s="100" t="s">
        <v>87</v>
      </c>
    </row>
    <row r="21" spans="1:26" ht="15">
      <c r="A21" s="132" t="s">
        <v>7</v>
      </c>
      <c r="B21" s="157"/>
      <c r="C21" s="157" t="s">
        <v>193</v>
      </c>
      <c r="D21" s="157">
        <v>1055</v>
      </c>
      <c r="E21" s="157" t="s">
        <v>148</v>
      </c>
      <c r="F21" s="176" t="s">
        <v>148</v>
      </c>
      <c r="G21" s="177"/>
      <c r="H21" s="176"/>
      <c r="I21" s="177"/>
      <c r="J21" s="176"/>
      <c r="K21" s="177"/>
      <c r="L21" s="179"/>
      <c r="M21" s="177"/>
      <c r="N21" s="176"/>
      <c r="O21" s="177"/>
      <c r="P21" s="176"/>
      <c r="Q21" s="177"/>
      <c r="R21" s="176"/>
      <c r="S21" s="177"/>
      <c r="T21" s="176"/>
      <c r="U21" s="178"/>
      <c r="V21" s="176"/>
      <c r="W21" s="177"/>
      <c r="X21" s="176"/>
      <c r="Y21" s="101"/>
      <c r="Z21" s="100" t="s">
        <v>7</v>
      </c>
    </row>
    <row r="22" spans="1:26" ht="15">
      <c r="A22" s="132" t="s">
        <v>80</v>
      </c>
      <c r="B22" s="157"/>
      <c r="C22" s="157" t="s">
        <v>77</v>
      </c>
      <c r="D22" s="157">
        <v>3317</v>
      </c>
      <c r="E22" s="157" t="s">
        <v>148</v>
      </c>
      <c r="F22" s="176" t="s">
        <v>148</v>
      </c>
      <c r="G22" s="177"/>
      <c r="H22" s="176"/>
      <c r="I22" s="177"/>
      <c r="J22" s="176"/>
      <c r="K22" s="177"/>
      <c r="L22" s="176" t="s">
        <v>196</v>
      </c>
      <c r="M22" s="177"/>
      <c r="N22" s="176"/>
      <c r="O22" s="177"/>
      <c r="P22" s="176"/>
      <c r="Q22" s="177"/>
      <c r="R22" s="176"/>
      <c r="S22" s="177"/>
      <c r="T22" s="176"/>
      <c r="U22" s="178"/>
      <c r="V22" s="176"/>
      <c r="W22" s="177"/>
      <c r="X22" s="176"/>
      <c r="Y22" s="101"/>
      <c r="Z22" s="100" t="s">
        <v>80</v>
      </c>
    </row>
    <row r="23" spans="1:26" ht="15">
      <c r="A23" s="132" t="s">
        <v>85</v>
      </c>
      <c r="B23" s="157"/>
      <c r="C23" s="157" t="s">
        <v>77</v>
      </c>
      <c r="D23" s="157">
        <v>1066</v>
      </c>
      <c r="E23" s="157" t="s">
        <v>148</v>
      </c>
      <c r="F23" s="176" t="s">
        <v>148</v>
      </c>
      <c r="G23" s="177"/>
      <c r="H23" s="176"/>
      <c r="I23" s="177"/>
      <c r="J23" s="176"/>
      <c r="K23" s="177"/>
      <c r="L23" s="179"/>
      <c r="M23" s="177"/>
      <c r="N23" s="176"/>
      <c r="O23" s="177"/>
      <c r="P23" s="176"/>
      <c r="Q23" s="177"/>
      <c r="R23" s="176"/>
      <c r="S23" s="177"/>
      <c r="T23" s="176"/>
      <c r="U23" s="178"/>
      <c r="V23" s="176"/>
      <c r="W23" s="177"/>
      <c r="X23" s="176"/>
      <c r="Y23" s="101"/>
      <c r="Z23" s="100" t="s">
        <v>85</v>
      </c>
    </row>
    <row r="24" spans="1:26" ht="15">
      <c r="A24" s="132" t="s">
        <v>140</v>
      </c>
      <c r="B24" s="157"/>
      <c r="C24" s="157" t="s">
        <v>194</v>
      </c>
      <c r="D24" s="157">
        <v>1056</v>
      </c>
      <c r="E24" s="157" t="s">
        <v>148</v>
      </c>
      <c r="F24" s="176" t="s">
        <v>148</v>
      </c>
      <c r="G24" s="177"/>
      <c r="H24" s="176"/>
      <c r="I24" s="177"/>
      <c r="J24" s="176"/>
      <c r="K24" s="177"/>
      <c r="L24" s="176"/>
      <c r="M24" s="177"/>
      <c r="N24" s="176"/>
      <c r="O24" s="177"/>
      <c r="P24" s="176"/>
      <c r="Q24" s="177"/>
      <c r="R24" s="176"/>
      <c r="S24" s="177"/>
      <c r="T24" s="176"/>
      <c r="U24" s="178"/>
      <c r="V24" s="176"/>
      <c r="W24" s="177"/>
      <c r="X24" s="176"/>
      <c r="Y24" s="101"/>
      <c r="Z24" s="100" t="s">
        <v>140</v>
      </c>
    </row>
    <row r="25" spans="1:26" ht="15">
      <c r="A25" s="132" t="s">
        <v>5</v>
      </c>
      <c r="B25" s="157"/>
      <c r="C25" s="157" t="s">
        <v>193</v>
      </c>
      <c r="D25" s="157">
        <v>1716</v>
      </c>
      <c r="E25" s="157" t="s">
        <v>148</v>
      </c>
      <c r="F25" s="176" t="s">
        <v>148</v>
      </c>
      <c r="G25" s="177"/>
      <c r="H25" s="176"/>
      <c r="I25" s="177"/>
      <c r="J25" s="176"/>
      <c r="K25" s="177"/>
      <c r="L25" s="176" t="s">
        <v>196</v>
      </c>
      <c r="M25" s="177"/>
      <c r="N25" s="176"/>
      <c r="O25" s="177"/>
      <c r="P25" s="176"/>
      <c r="Q25" s="177"/>
      <c r="R25" s="176"/>
      <c r="S25" s="177"/>
      <c r="T25" s="176"/>
      <c r="U25" s="178"/>
      <c r="V25" s="176"/>
      <c r="W25" s="177"/>
      <c r="X25" s="176"/>
      <c r="Y25" s="101"/>
      <c r="Z25" s="100" t="s">
        <v>5</v>
      </c>
    </row>
    <row r="26" spans="1:26" ht="15">
      <c r="A26" s="132" t="s">
        <v>29</v>
      </c>
      <c r="B26" s="157"/>
      <c r="C26" s="157" t="s">
        <v>193</v>
      </c>
      <c r="D26" s="157">
        <v>2352</v>
      </c>
      <c r="E26" s="157" t="s">
        <v>148</v>
      </c>
      <c r="F26" s="176" t="s">
        <v>148</v>
      </c>
      <c r="G26" s="177"/>
      <c r="H26" s="176"/>
      <c r="I26" s="177"/>
      <c r="J26" s="176"/>
      <c r="K26" s="177"/>
      <c r="L26" s="176" t="s">
        <v>196</v>
      </c>
      <c r="M26" s="177"/>
      <c r="N26" s="176"/>
      <c r="O26" s="177"/>
      <c r="P26" s="176"/>
      <c r="Q26" s="177"/>
      <c r="R26" s="176"/>
      <c r="S26" s="177"/>
      <c r="T26" s="176"/>
      <c r="U26" s="178"/>
      <c r="V26" s="176"/>
      <c r="W26" s="177"/>
      <c r="X26" s="176"/>
      <c r="Y26" s="101"/>
      <c r="Z26" s="100" t="s">
        <v>29</v>
      </c>
    </row>
    <row r="27" spans="1:26" ht="15">
      <c r="A27" s="132" t="s">
        <v>99</v>
      </c>
      <c r="B27" s="157"/>
      <c r="C27" s="157"/>
      <c r="D27" s="157">
        <v>1051</v>
      </c>
      <c r="E27" s="201"/>
      <c r="F27" s="176" t="s">
        <v>148</v>
      </c>
      <c r="G27" s="177"/>
      <c r="H27" s="179" t="s">
        <v>148</v>
      </c>
      <c r="I27" s="177"/>
      <c r="J27" s="176"/>
      <c r="K27" s="177"/>
      <c r="L27" s="179"/>
      <c r="M27" s="177"/>
      <c r="N27" s="176"/>
      <c r="O27" s="177"/>
      <c r="P27" s="176"/>
      <c r="Q27" s="177"/>
      <c r="R27" s="176"/>
      <c r="S27" s="177"/>
      <c r="T27" s="176"/>
      <c r="U27" s="178"/>
      <c r="V27" s="176"/>
      <c r="W27" s="177"/>
      <c r="X27" s="176"/>
      <c r="Y27" s="101"/>
      <c r="Z27" s="100" t="s">
        <v>99</v>
      </c>
    </row>
    <row r="28" spans="1:26" ht="15">
      <c r="A28" s="132" t="s">
        <v>31</v>
      </c>
      <c r="B28" s="157"/>
      <c r="C28" s="157" t="s">
        <v>193</v>
      </c>
      <c r="D28" s="157">
        <v>2024</v>
      </c>
      <c r="E28" s="203" t="s">
        <v>148</v>
      </c>
      <c r="F28" s="176" t="s">
        <v>148</v>
      </c>
      <c r="G28" s="177"/>
      <c r="H28" s="176"/>
      <c r="I28" s="177"/>
      <c r="J28" s="176"/>
      <c r="K28" s="177"/>
      <c r="L28" s="176" t="s">
        <v>196</v>
      </c>
      <c r="M28" s="177"/>
      <c r="N28" s="176"/>
      <c r="O28" s="177"/>
      <c r="P28" s="176"/>
      <c r="Q28" s="177"/>
      <c r="R28" s="176"/>
      <c r="S28" s="177"/>
      <c r="T28" s="176"/>
      <c r="U28" s="178"/>
      <c r="V28" s="176"/>
      <c r="W28" s="177"/>
      <c r="X28" s="176"/>
      <c r="Y28" s="101"/>
      <c r="Z28" s="100" t="s">
        <v>31</v>
      </c>
    </row>
    <row r="29" spans="1:26" ht="15">
      <c r="A29" s="132" t="s">
        <v>127</v>
      </c>
      <c r="B29" s="157"/>
      <c r="C29" s="157" t="s">
        <v>194</v>
      </c>
      <c r="D29" s="157">
        <v>3318</v>
      </c>
      <c r="E29" s="157" t="s">
        <v>148</v>
      </c>
      <c r="F29" s="176" t="s">
        <v>148</v>
      </c>
      <c r="G29" s="177"/>
      <c r="H29" s="176"/>
      <c r="I29" s="177"/>
      <c r="J29" s="176"/>
      <c r="K29" s="177"/>
      <c r="L29" s="176"/>
      <c r="M29" s="177"/>
      <c r="N29" s="176"/>
      <c r="O29" s="177"/>
      <c r="P29" s="176"/>
      <c r="Q29" s="177"/>
      <c r="R29" s="176"/>
      <c r="S29" s="177"/>
      <c r="T29" s="176"/>
      <c r="U29" s="178"/>
      <c r="V29" s="176"/>
      <c r="W29" s="177"/>
      <c r="X29" s="176"/>
      <c r="Y29" s="101"/>
      <c r="Z29" s="100" t="s">
        <v>127</v>
      </c>
    </row>
    <row r="30" spans="1:26" ht="15">
      <c r="A30" s="132" t="s">
        <v>49</v>
      </c>
      <c r="B30" s="157"/>
      <c r="C30" s="157"/>
      <c r="D30" s="157">
        <v>1054</v>
      </c>
      <c r="E30" s="201"/>
      <c r="F30" s="202" t="s">
        <v>149</v>
      </c>
      <c r="G30" s="177"/>
      <c r="H30" s="176"/>
      <c r="I30" s="177"/>
      <c r="J30" s="176"/>
      <c r="K30" s="177"/>
      <c r="L30" s="176"/>
      <c r="M30" s="177"/>
      <c r="N30" s="176"/>
      <c r="O30" s="177"/>
      <c r="P30" s="176"/>
      <c r="Q30" s="177"/>
      <c r="R30" s="176"/>
      <c r="S30" s="177"/>
      <c r="T30" s="176"/>
      <c r="U30" s="178"/>
      <c r="V30" s="176"/>
      <c r="W30" s="177"/>
      <c r="X30" s="176"/>
      <c r="Y30" s="101"/>
      <c r="Z30" s="100" t="s">
        <v>49</v>
      </c>
    </row>
    <row r="31" spans="1:26" ht="15">
      <c r="A31" s="132" t="s">
        <v>6</v>
      </c>
      <c r="B31" s="157"/>
      <c r="C31" s="157" t="s">
        <v>77</v>
      </c>
      <c r="D31" s="157">
        <v>1719</v>
      </c>
      <c r="E31" s="157" t="s">
        <v>148</v>
      </c>
      <c r="F31" s="176" t="s">
        <v>148</v>
      </c>
      <c r="G31" s="177"/>
      <c r="H31" s="176"/>
      <c r="I31" s="177"/>
      <c r="J31" s="176"/>
      <c r="K31" s="177"/>
      <c r="L31" s="176" t="s">
        <v>196</v>
      </c>
      <c r="M31" s="177"/>
      <c r="N31" s="176"/>
      <c r="O31" s="177"/>
      <c r="P31" s="176"/>
      <c r="Q31" s="177"/>
      <c r="R31" s="176"/>
      <c r="S31" s="177"/>
      <c r="T31" s="176"/>
      <c r="U31" s="178"/>
      <c r="V31" s="176"/>
      <c r="W31" s="177"/>
      <c r="X31" s="176"/>
      <c r="Y31" s="101"/>
      <c r="Z31" s="100" t="s">
        <v>6</v>
      </c>
    </row>
    <row r="32" spans="1:26" ht="15">
      <c r="A32" s="132" t="s">
        <v>150</v>
      </c>
      <c r="B32" s="157"/>
      <c r="C32" s="157" t="s">
        <v>193</v>
      </c>
      <c r="D32" s="157">
        <v>1715</v>
      </c>
      <c r="E32" s="157" t="s">
        <v>148</v>
      </c>
      <c r="F32" s="176" t="s">
        <v>148</v>
      </c>
      <c r="G32" s="177"/>
      <c r="H32" s="176"/>
      <c r="I32" s="177"/>
      <c r="J32" s="176"/>
      <c r="K32" s="177"/>
      <c r="L32" s="176" t="s">
        <v>196</v>
      </c>
      <c r="M32" s="177"/>
      <c r="N32" s="176"/>
      <c r="O32" s="177"/>
      <c r="P32" s="176"/>
      <c r="Q32" s="177"/>
      <c r="R32" s="176"/>
      <c r="S32" s="177"/>
      <c r="T32" s="176"/>
      <c r="U32" s="178"/>
      <c r="V32" s="176"/>
      <c r="W32" s="177"/>
      <c r="X32" s="176"/>
      <c r="Y32" s="101"/>
      <c r="Z32" s="100" t="s">
        <v>150</v>
      </c>
    </row>
    <row r="33" spans="1:26" ht="15">
      <c r="A33" s="132" t="s">
        <v>86</v>
      </c>
      <c r="B33" s="157"/>
      <c r="C33" s="157"/>
      <c r="D33" s="201"/>
      <c r="E33" s="157"/>
      <c r="F33" s="176" t="s">
        <v>149</v>
      </c>
      <c r="G33" s="177"/>
      <c r="H33" s="176"/>
      <c r="I33" s="177"/>
      <c r="J33" s="176"/>
      <c r="K33" s="177"/>
      <c r="L33" s="176"/>
      <c r="M33" s="177"/>
      <c r="N33" s="176"/>
      <c r="O33" s="177"/>
      <c r="P33" s="176"/>
      <c r="Q33" s="177"/>
      <c r="R33" s="176"/>
      <c r="S33" s="177"/>
      <c r="T33" s="176"/>
      <c r="U33" s="178"/>
      <c r="V33" s="176"/>
      <c r="W33" s="177"/>
      <c r="X33" s="176"/>
      <c r="Y33" s="101"/>
      <c r="Z33" s="100" t="s">
        <v>86</v>
      </c>
    </row>
    <row r="34" spans="1:26" ht="15">
      <c r="A34" s="132" t="s">
        <v>26</v>
      </c>
      <c r="B34" s="157"/>
      <c r="C34" s="157" t="s">
        <v>194</v>
      </c>
      <c r="D34" s="157">
        <v>1065</v>
      </c>
      <c r="E34" s="201"/>
      <c r="F34" s="176" t="s">
        <v>148</v>
      </c>
      <c r="G34" s="177"/>
      <c r="H34" s="176"/>
      <c r="I34" s="177"/>
      <c r="J34" s="176"/>
      <c r="K34" s="177"/>
      <c r="L34" s="176"/>
      <c r="M34" s="177"/>
      <c r="N34" s="176"/>
      <c r="O34" s="177"/>
      <c r="P34" s="176"/>
      <c r="Q34" s="177"/>
      <c r="R34" s="176"/>
      <c r="S34" s="177"/>
      <c r="T34" s="176"/>
      <c r="U34" s="178"/>
      <c r="V34" s="176"/>
      <c r="W34" s="177"/>
      <c r="X34" s="176"/>
      <c r="Y34" s="101"/>
      <c r="Z34" s="100" t="s">
        <v>26</v>
      </c>
    </row>
    <row r="35" spans="1:26" ht="15">
      <c r="A35" s="132" t="s">
        <v>119</v>
      </c>
      <c r="B35" s="157"/>
      <c r="C35" s="157"/>
      <c r="D35" s="157">
        <v>3319</v>
      </c>
      <c r="E35" s="203" t="s">
        <v>148</v>
      </c>
      <c r="F35" s="202" t="s">
        <v>149</v>
      </c>
      <c r="G35" s="177"/>
      <c r="H35" s="176"/>
      <c r="I35" s="177"/>
      <c r="J35" s="176"/>
      <c r="K35" s="177"/>
      <c r="L35" s="179"/>
      <c r="M35" s="177"/>
      <c r="N35" s="176"/>
      <c r="O35" s="177"/>
      <c r="P35" s="176"/>
      <c r="Q35" s="177"/>
      <c r="R35" s="176"/>
      <c r="S35" s="177"/>
      <c r="T35" s="176"/>
      <c r="U35" s="178"/>
      <c r="V35" s="176"/>
      <c r="W35" s="177"/>
      <c r="X35" s="176"/>
      <c r="Y35" s="101"/>
      <c r="Z35" s="100" t="s">
        <v>119</v>
      </c>
    </row>
    <row r="36" spans="1:26" ht="15">
      <c r="A36" s="132" t="s">
        <v>98</v>
      </c>
      <c r="B36" s="157"/>
      <c r="C36" s="157"/>
      <c r="D36" s="157"/>
      <c r="E36" s="157"/>
      <c r="F36" s="176"/>
      <c r="G36" s="177"/>
      <c r="H36" s="176"/>
      <c r="I36" s="177"/>
      <c r="J36" s="176"/>
      <c r="K36" s="177"/>
      <c r="L36" s="176"/>
      <c r="M36" s="177"/>
      <c r="N36" s="176"/>
      <c r="O36" s="177"/>
      <c r="P36" s="176"/>
      <c r="Q36" s="177"/>
      <c r="R36" s="176"/>
      <c r="S36" s="177"/>
      <c r="T36" s="176"/>
      <c r="U36" s="178"/>
      <c r="V36" s="176"/>
      <c r="W36" s="177"/>
      <c r="X36" s="176"/>
      <c r="Y36" s="101"/>
      <c r="Z36" s="100" t="s">
        <v>98</v>
      </c>
    </row>
    <row r="37" spans="1:26" ht="15">
      <c r="A37" s="132" t="s">
        <v>88</v>
      </c>
      <c r="B37" s="157"/>
      <c r="C37" s="157"/>
      <c r="D37" s="157"/>
      <c r="E37" s="157"/>
      <c r="F37" s="176" t="s">
        <v>149</v>
      </c>
      <c r="G37" s="177"/>
      <c r="H37" s="176"/>
      <c r="I37" s="177"/>
      <c r="J37" s="176"/>
      <c r="K37" s="177"/>
      <c r="L37" s="176"/>
      <c r="M37" s="177"/>
      <c r="N37" s="176"/>
      <c r="O37" s="177"/>
      <c r="P37" s="176"/>
      <c r="Q37" s="177"/>
      <c r="R37" s="176"/>
      <c r="S37" s="177"/>
      <c r="T37" s="176"/>
      <c r="U37" s="178"/>
      <c r="V37" s="176"/>
      <c r="W37" s="177"/>
      <c r="X37" s="176"/>
      <c r="Y37" s="101"/>
      <c r="Z37" s="100" t="s">
        <v>88</v>
      </c>
    </row>
    <row r="38" spans="1:26" ht="15">
      <c r="A38" s="132" t="s">
        <v>105</v>
      </c>
      <c r="B38" s="157"/>
      <c r="C38" s="157"/>
      <c r="D38" s="157"/>
      <c r="E38" s="157"/>
      <c r="F38" s="176" t="s">
        <v>149</v>
      </c>
      <c r="G38" s="177"/>
      <c r="H38" s="176"/>
      <c r="I38" s="177"/>
      <c r="J38" s="176"/>
      <c r="K38" s="177"/>
      <c r="L38" s="176"/>
      <c r="M38" s="177"/>
      <c r="N38" s="176"/>
      <c r="O38" s="177"/>
      <c r="P38" s="176"/>
      <c r="Q38" s="177"/>
      <c r="R38" s="176"/>
      <c r="S38" s="177"/>
      <c r="T38" s="176"/>
      <c r="U38" s="178"/>
      <c r="V38" s="176"/>
      <c r="W38" s="177"/>
      <c r="X38" s="176"/>
      <c r="Y38" s="101"/>
      <c r="Z38" s="100" t="s">
        <v>105</v>
      </c>
    </row>
    <row r="39" spans="1:26" ht="15">
      <c r="A39" s="132" t="s">
        <v>141</v>
      </c>
      <c r="B39" s="157"/>
      <c r="C39" s="157"/>
      <c r="D39" s="157"/>
      <c r="E39" s="157"/>
      <c r="F39" s="202" t="s">
        <v>149</v>
      </c>
      <c r="G39" s="177"/>
      <c r="H39" s="176"/>
      <c r="I39" s="177"/>
      <c r="J39" s="176"/>
      <c r="K39" s="177"/>
      <c r="L39" s="176"/>
      <c r="M39" s="177"/>
      <c r="N39" s="176"/>
      <c r="O39" s="177"/>
      <c r="P39" s="176"/>
      <c r="Q39" s="177"/>
      <c r="R39" s="176"/>
      <c r="S39" s="177"/>
      <c r="T39" s="176"/>
      <c r="U39" s="178"/>
      <c r="V39" s="176"/>
      <c r="W39" s="177"/>
      <c r="X39" s="176"/>
      <c r="Y39" s="101"/>
      <c r="Z39" s="100" t="s">
        <v>141</v>
      </c>
    </row>
    <row r="40" spans="1:26" ht="15">
      <c r="A40" s="132" t="s">
        <v>143</v>
      </c>
      <c r="B40" s="157"/>
      <c r="C40" s="157"/>
      <c r="D40" s="157"/>
      <c r="E40" s="157"/>
      <c r="F40" s="202" t="s">
        <v>149</v>
      </c>
      <c r="G40" s="177"/>
      <c r="H40" s="176"/>
      <c r="I40" s="177"/>
      <c r="J40" s="176"/>
      <c r="K40" s="177"/>
      <c r="L40" s="176"/>
      <c r="M40" s="177"/>
      <c r="N40" s="176"/>
      <c r="O40" s="177"/>
      <c r="P40" s="176"/>
      <c r="Q40" s="177"/>
      <c r="R40" s="176"/>
      <c r="S40" s="177"/>
      <c r="T40" s="176"/>
      <c r="U40" s="178"/>
      <c r="V40" s="176"/>
      <c r="W40" s="177"/>
      <c r="X40" s="176"/>
      <c r="Y40" s="101"/>
      <c r="Z40" s="100" t="s">
        <v>144</v>
      </c>
    </row>
    <row r="41" spans="1:26" ht="15">
      <c r="A41" s="132" t="s">
        <v>145</v>
      </c>
      <c r="B41" s="157"/>
      <c r="C41" s="157"/>
      <c r="D41" s="157"/>
      <c r="E41" s="157"/>
      <c r="F41" s="202" t="s">
        <v>149</v>
      </c>
      <c r="G41" s="177"/>
      <c r="H41" s="176"/>
      <c r="I41" s="177"/>
      <c r="J41" s="176"/>
      <c r="K41" s="177"/>
      <c r="L41" s="176"/>
      <c r="M41" s="177"/>
      <c r="N41" s="176"/>
      <c r="O41" s="177"/>
      <c r="P41" s="176"/>
      <c r="Q41" s="177"/>
      <c r="R41" s="176"/>
      <c r="S41" s="177"/>
      <c r="T41" s="176"/>
      <c r="U41" s="178"/>
      <c r="V41" s="176"/>
      <c r="W41" s="177"/>
      <c r="X41" s="176"/>
      <c r="Y41" s="101"/>
      <c r="Z41" s="100" t="s">
        <v>145</v>
      </c>
    </row>
    <row r="42" spans="1:26" ht="15">
      <c r="A42" s="132" t="s">
        <v>100</v>
      </c>
      <c r="B42" s="157"/>
      <c r="C42" s="157"/>
      <c r="D42" s="157"/>
      <c r="E42" s="157"/>
      <c r="F42" s="202" t="s">
        <v>149</v>
      </c>
      <c r="G42" s="177"/>
      <c r="H42" s="176"/>
      <c r="I42" s="177"/>
      <c r="J42" s="176"/>
      <c r="K42" s="177"/>
      <c r="L42" s="176"/>
      <c r="M42" s="177"/>
      <c r="N42" s="176"/>
      <c r="O42" s="177"/>
      <c r="P42" s="176"/>
      <c r="Q42" s="177"/>
      <c r="R42" s="176"/>
      <c r="S42" s="177"/>
      <c r="T42" s="176"/>
      <c r="U42" s="178"/>
      <c r="V42" s="176"/>
      <c r="W42" s="177"/>
      <c r="X42" s="176"/>
      <c r="Y42" s="101"/>
      <c r="Z42" s="100" t="s">
        <v>100</v>
      </c>
    </row>
    <row r="43" spans="1:26" ht="15">
      <c r="A43" s="132" t="s">
        <v>151</v>
      </c>
      <c r="B43" s="157"/>
      <c r="C43" s="157"/>
      <c r="D43" s="157"/>
      <c r="E43" s="157"/>
      <c r="F43" s="202" t="s">
        <v>149</v>
      </c>
      <c r="G43" s="177"/>
      <c r="H43" s="176"/>
      <c r="I43" s="177"/>
      <c r="J43" s="176"/>
      <c r="K43" s="177"/>
      <c r="L43" s="176"/>
      <c r="M43" s="177"/>
      <c r="N43" s="176"/>
      <c r="O43" s="177"/>
      <c r="P43" s="176"/>
      <c r="Q43" s="177"/>
      <c r="R43" s="176"/>
      <c r="S43" s="177"/>
      <c r="T43" s="176"/>
      <c r="U43" s="178"/>
      <c r="V43" s="176"/>
      <c r="W43" s="177"/>
      <c r="X43" s="176"/>
      <c r="Y43" s="101"/>
      <c r="Z43" s="100" t="s">
        <v>151</v>
      </c>
    </row>
    <row r="44" spans="1:26" ht="12.75">
      <c r="A44" s="133"/>
      <c r="B44" s="158"/>
      <c r="C44" s="158"/>
      <c r="D44" s="158"/>
      <c r="E44" s="158"/>
      <c r="F44" s="166"/>
      <c r="G44" s="22"/>
      <c r="I44" s="22"/>
      <c r="K44" s="22"/>
      <c r="M44" s="22"/>
      <c r="N44" s="166"/>
      <c r="O44" s="22"/>
      <c r="Q44" s="22"/>
      <c r="R44" s="166"/>
      <c r="S44" s="22"/>
      <c r="U44" s="175"/>
      <c r="W44" s="22"/>
      <c r="Y44" s="21"/>
      <c r="Z44" s="24"/>
    </row>
    <row r="45" spans="1:32" s="110" customFormat="1" ht="15">
      <c r="A45" s="134" t="s">
        <v>51</v>
      </c>
      <c r="B45" s="159"/>
      <c r="C45" s="159"/>
      <c r="D45" s="159"/>
      <c r="E45" s="159"/>
      <c r="F45" s="180"/>
      <c r="G45" s="181"/>
      <c r="H45" s="180" t="s">
        <v>94</v>
      </c>
      <c r="I45" s="181"/>
      <c r="J45" s="180" t="s">
        <v>114</v>
      </c>
      <c r="K45" s="181"/>
      <c r="L45" s="180" t="s">
        <v>95</v>
      </c>
      <c r="M45" s="181"/>
      <c r="N45" s="180" t="s">
        <v>92</v>
      </c>
      <c r="O45" s="181"/>
      <c r="P45" s="180" t="s">
        <v>116</v>
      </c>
      <c r="Q45" s="181"/>
      <c r="R45" s="180"/>
      <c r="S45" s="181"/>
      <c r="T45" s="180"/>
      <c r="U45" s="182"/>
      <c r="V45" s="180"/>
      <c r="W45" s="181"/>
      <c r="X45" s="180"/>
      <c r="Y45" s="108"/>
      <c r="Z45" s="107" t="s">
        <v>51</v>
      </c>
      <c r="AA45" s="109"/>
      <c r="AB45" s="109"/>
      <c r="AC45" s="109"/>
      <c r="AD45" s="109"/>
      <c r="AE45" s="109"/>
      <c r="AF45" s="109"/>
    </row>
    <row r="46" spans="1:32" s="110" customFormat="1" ht="15">
      <c r="A46" s="135" t="s">
        <v>84</v>
      </c>
      <c r="B46" s="160"/>
      <c r="C46" s="160" t="s">
        <v>188</v>
      </c>
      <c r="D46" s="160">
        <v>101</v>
      </c>
      <c r="E46" s="204"/>
      <c r="F46" s="183" t="s">
        <v>148</v>
      </c>
      <c r="G46" s="184"/>
      <c r="H46" s="183"/>
      <c r="I46" s="184"/>
      <c r="J46" s="183"/>
      <c r="K46" s="184"/>
      <c r="L46" s="183"/>
      <c r="M46" s="184"/>
      <c r="N46" s="183"/>
      <c r="O46" s="184"/>
      <c r="P46" s="183"/>
      <c r="Q46" s="184"/>
      <c r="R46" s="183"/>
      <c r="S46" s="184"/>
      <c r="T46" s="183"/>
      <c r="U46" s="185"/>
      <c r="V46" s="183"/>
      <c r="W46" s="184"/>
      <c r="X46" s="183"/>
      <c r="Y46" s="122"/>
      <c r="Z46" s="125" t="s">
        <v>84</v>
      </c>
      <c r="AA46" s="109"/>
      <c r="AB46" s="109"/>
      <c r="AC46" s="109"/>
      <c r="AD46" s="109"/>
      <c r="AE46" s="109"/>
      <c r="AF46" s="109"/>
    </row>
    <row r="47" spans="1:32" s="110" customFormat="1" ht="15">
      <c r="A47" s="135" t="s">
        <v>107</v>
      </c>
      <c r="B47" s="160"/>
      <c r="C47" s="160"/>
      <c r="D47" s="160"/>
      <c r="E47" s="160"/>
      <c r="F47" s="202" t="s">
        <v>149</v>
      </c>
      <c r="G47" s="184"/>
      <c r="H47" s="183"/>
      <c r="I47" s="184"/>
      <c r="J47" s="183"/>
      <c r="K47" s="184"/>
      <c r="L47" s="183"/>
      <c r="M47" s="184"/>
      <c r="N47" s="183"/>
      <c r="O47" s="184"/>
      <c r="P47" s="183"/>
      <c r="Q47" s="184"/>
      <c r="R47" s="183"/>
      <c r="S47" s="184"/>
      <c r="T47" s="183"/>
      <c r="U47" s="185"/>
      <c r="V47" s="183"/>
      <c r="W47" s="184"/>
      <c r="X47" s="183"/>
      <c r="Y47" s="122"/>
      <c r="Z47" s="125" t="s">
        <v>107</v>
      </c>
      <c r="AA47" s="109"/>
      <c r="AB47" s="109"/>
      <c r="AC47" s="109"/>
      <c r="AD47" s="109"/>
      <c r="AE47" s="109"/>
      <c r="AF47" s="109"/>
    </row>
    <row r="48" spans="1:32" s="110" customFormat="1" ht="15">
      <c r="A48" s="136"/>
      <c r="B48" s="161"/>
      <c r="C48" s="161"/>
      <c r="D48" s="161"/>
      <c r="E48" s="161"/>
      <c r="F48" s="180"/>
      <c r="G48" s="181"/>
      <c r="H48" s="180"/>
      <c r="I48" s="181"/>
      <c r="J48" s="180"/>
      <c r="K48" s="181"/>
      <c r="L48" s="180"/>
      <c r="M48" s="181"/>
      <c r="N48" s="180"/>
      <c r="O48" s="181"/>
      <c r="P48" s="180"/>
      <c r="Q48" s="181"/>
      <c r="R48" s="180"/>
      <c r="S48" s="181"/>
      <c r="T48" s="180"/>
      <c r="U48" s="182"/>
      <c r="V48" s="180"/>
      <c r="W48" s="181"/>
      <c r="X48" s="180"/>
      <c r="Y48" s="108"/>
      <c r="Z48" s="111"/>
      <c r="AA48" s="109"/>
      <c r="AB48" s="109"/>
      <c r="AC48" s="109"/>
      <c r="AD48" s="109"/>
      <c r="AE48" s="109"/>
      <c r="AF48" s="109"/>
    </row>
    <row r="49" spans="1:32" s="110" customFormat="1" ht="15">
      <c r="A49" s="134" t="s">
        <v>52</v>
      </c>
      <c r="B49" s="159"/>
      <c r="C49" s="159"/>
      <c r="D49" s="159"/>
      <c r="E49" s="159"/>
      <c r="F49" s="180" t="s">
        <v>93</v>
      </c>
      <c r="G49" s="181"/>
      <c r="H49" s="180" t="s">
        <v>94</v>
      </c>
      <c r="I49" s="181"/>
      <c r="J49" s="180" t="s">
        <v>114</v>
      </c>
      <c r="K49" s="181"/>
      <c r="L49" s="180" t="s">
        <v>95</v>
      </c>
      <c r="M49" s="181"/>
      <c r="N49" s="180" t="s">
        <v>116</v>
      </c>
      <c r="O49" s="181"/>
      <c r="P49" s="180" t="s">
        <v>92</v>
      </c>
      <c r="Q49" s="181"/>
      <c r="R49" s="180" t="s">
        <v>124</v>
      </c>
      <c r="S49" s="181"/>
      <c r="T49" s="180"/>
      <c r="U49" s="182"/>
      <c r="V49" s="180"/>
      <c r="W49" s="181"/>
      <c r="X49" s="180"/>
      <c r="Y49" s="108"/>
      <c r="Z49" s="107" t="s">
        <v>52</v>
      </c>
      <c r="AA49" s="109"/>
      <c r="AB49" s="109"/>
      <c r="AC49" s="109"/>
      <c r="AD49" s="109"/>
      <c r="AE49" s="109"/>
      <c r="AF49" s="109"/>
    </row>
    <row r="50" spans="1:32" s="110" customFormat="1" ht="15">
      <c r="A50" s="136"/>
      <c r="B50" s="161"/>
      <c r="C50" s="161"/>
      <c r="D50" s="161"/>
      <c r="E50" s="161"/>
      <c r="F50" s="180"/>
      <c r="G50" s="181"/>
      <c r="H50" s="180"/>
      <c r="I50" s="181"/>
      <c r="J50" s="180"/>
      <c r="K50" s="181"/>
      <c r="L50" s="180"/>
      <c r="M50" s="181"/>
      <c r="N50" s="180"/>
      <c r="O50" s="181"/>
      <c r="P50" s="180"/>
      <c r="Q50" s="181"/>
      <c r="R50" s="180"/>
      <c r="S50" s="181"/>
      <c r="T50" s="180"/>
      <c r="U50" s="182"/>
      <c r="V50" s="180"/>
      <c r="W50" s="181"/>
      <c r="X50" s="180"/>
      <c r="Y50" s="108"/>
      <c r="Z50" s="111"/>
      <c r="AA50" s="109"/>
      <c r="AB50" s="109"/>
      <c r="AC50" s="109"/>
      <c r="AD50" s="109"/>
      <c r="AE50" s="109"/>
      <c r="AF50" s="109"/>
    </row>
    <row r="51" spans="1:32" s="110" customFormat="1" ht="15">
      <c r="A51" s="134" t="s">
        <v>53</v>
      </c>
      <c r="B51" s="159"/>
      <c r="C51" s="159"/>
      <c r="D51" s="159"/>
      <c r="E51" s="159"/>
      <c r="F51" s="180" t="s">
        <v>93</v>
      </c>
      <c r="G51" s="181"/>
      <c r="H51" s="180" t="s">
        <v>93</v>
      </c>
      <c r="I51" s="181"/>
      <c r="J51" s="180" t="s">
        <v>93</v>
      </c>
      <c r="K51" s="181"/>
      <c r="L51" s="180" t="s">
        <v>95</v>
      </c>
      <c r="M51" s="181"/>
      <c r="N51" s="180" t="s">
        <v>92</v>
      </c>
      <c r="O51" s="181"/>
      <c r="P51" s="180" t="s">
        <v>94</v>
      </c>
      <c r="Q51" s="181"/>
      <c r="R51" s="180" t="s">
        <v>124</v>
      </c>
      <c r="S51" s="181"/>
      <c r="T51" s="180"/>
      <c r="U51" s="182"/>
      <c r="V51" s="180"/>
      <c r="W51" s="181"/>
      <c r="X51" s="180"/>
      <c r="Y51" s="108"/>
      <c r="Z51" s="107" t="s">
        <v>53</v>
      </c>
      <c r="AA51" s="109"/>
      <c r="AB51" s="109"/>
      <c r="AC51" s="109"/>
      <c r="AD51" s="109"/>
      <c r="AE51" s="109"/>
      <c r="AF51" s="109"/>
    </row>
    <row r="52" spans="1:32" s="110" customFormat="1" ht="15">
      <c r="A52" s="135" t="s">
        <v>108</v>
      </c>
      <c r="B52" s="160"/>
      <c r="C52" s="160" t="s">
        <v>189</v>
      </c>
      <c r="D52" s="160">
        <v>1071</v>
      </c>
      <c r="E52" s="160" t="s">
        <v>148</v>
      </c>
      <c r="F52" s="183" t="s">
        <v>148</v>
      </c>
      <c r="G52" s="184"/>
      <c r="H52" s="183"/>
      <c r="I52" s="184"/>
      <c r="J52" s="183"/>
      <c r="K52" s="184"/>
      <c r="L52" s="183" t="s">
        <v>197</v>
      </c>
      <c r="M52" s="184"/>
      <c r="N52" s="183"/>
      <c r="O52" s="184"/>
      <c r="P52" s="183"/>
      <c r="Q52" s="184"/>
      <c r="R52" s="183"/>
      <c r="S52" s="184"/>
      <c r="T52" s="183"/>
      <c r="U52" s="185"/>
      <c r="V52" s="183"/>
      <c r="W52" s="184"/>
      <c r="X52" s="183"/>
      <c r="Y52" s="122"/>
      <c r="Z52" s="125" t="s">
        <v>108</v>
      </c>
      <c r="AA52" s="109"/>
      <c r="AB52" s="109"/>
      <c r="AC52" s="109"/>
      <c r="AD52" s="109"/>
      <c r="AE52" s="109"/>
      <c r="AF52" s="109"/>
    </row>
    <row r="53" spans="1:32" s="110" customFormat="1" ht="15">
      <c r="A53" s="135" t="s">
        <v>122</v>
      </c>
      <c r="B53" s="160"/>
      <c r="C53" s="160" t="s">
        <v>186</v>
      </c>
      <c r="D53" s="160">
        <v>1068</v>
      </c>
      <c r="E53" s="160" t="s">
        <v>148</v>
      </c>
      <c r="F53" s="183" t="s">
        <v>148</v>
      </c>
      <c r="G53" s="184"/>
      <c r="H53" s="183"/>
      <c r="I53" s="184"/>
      <c r="J53" s="183"/>
      <c r="K53" s="184"/>
      <c r="L53" s="183" t="s">
        <v>197</v>
      </c>
      <c r="M53" s="184"/>
      <c r="N53" s="183"/>
      <c r="O53" s="184"/>
      <c r="P53" s="183"/>
      <c r="Q53" s="184"/>
      <c r="R53" s="183"/>
      <c r="S53" s="184"/>
      <c r="T53" s="183"/>
      <c r="U53" s="185"/>
      <c r="V53" s="183"/>
      <c r="W53" s="184"/>
      <c r="X53" s="183"/>
      <c r="Y53" s="122"/>
      <c r="Z53" s="125" t="s">
        <v>122</v>
      </c>
      <c r="AA53" s="109"/>
      <c r="AB53" s="109"/>
      <c r="AC53" s="109"/>
      <c r="AD53" s="109"/>
      <c r="AE53" s="109"/>
      <c r="AF53" s="109"/>
    </row>
    <row r="54" spans="1:32" s="110" customFormat="1" ht="15">
      <c r="A54" s="135" t="s">
        <v>170</v>
      </c>
      <c r="B54" s="160"/>
      <c r="C54" s="160" t="s">
        <v>190</v>
      </c>
      <c r="D54" s="160">
        <v>3315</v>
      </c>
      <c r="E54" s="160"/>
      <c r="F54" s="183" t="s">
        <v>148</v>
      </c>
      <c r="G54" s="184"/>
      <c r="H54" s="205" t="s">
        <v>148</v>
      </c>
      <c r="I54" s="184"/>
      <c r="J54" s="183"/>
      <c r="K54" s="184"/>
      <c r="L54" s="183"/>
      <c r="M54" s="184"/>
      <c r="N54" s="183"/>
      <c r="O54" s="184"/>
      <c r="P54" s="183"/>
      <c r="Q54" s="184"/>
      <c r="R54" s="183"/>
      <c r="S54" s="184"/>
      <c r="T54" s="183"/>
      <c r="U54" s="185"/>
      <c r="V54" s="183"/>
      <c r="W54" s="184"/>
      <c r="X54" s="183"/>
      <c r="Y54" s="122"/>
      <c r="Z54" s="125" t="s">
        <v>146</v>
      </c>
      <c r="AA54" s="109"/>
      <c r="AB54" s="109"/>
      <c r="AC54" s="109"/>
      <c r="AD54" s="109"/>
      <c r="AE54" s="109"/>
      <c r="AF54" s="109"/>
    </row>
    <row r="55" spans="1:32" s="110" customFormat="1" ht="15">
      <c r="A55" s="137" t="s">
        <v>174</v>
      </c>
      <c r="B55" s="162"/>
      <c r="C55" s="162"/>
      <c r="D55" s="162" t="s">
        <v>148</v>
      </c>
      <c r="E55" s="162" t="s">
        <v>148</v>
      </c>
      <c r="F55" s="186"/>
      <c r="G55" s="187"/>
      <c r="H55" s="183"/>
      <c r="I55" s="187"/>
      <c r="J55" s="183"/>
      <c r="K55" s="187"/>
      <c r="L55" s="183"/>
      <c r="M55" s="187"/>
      <c r="N55" s="186"/>
      <c r="O55" s="187"/>
      <c r="P55" s="183"/>
      <c r="Q55" s="187"/>
      <c r="R55" s="186"/>
      <c r="S55" s="187"/>
      <c r="T55" s="183"/>
      <c r="U55" s="185"/>
      <c r="V55" s="183"/>
      <c r="W55" s="187"/>
      <c r="X55" s="183"/>
      <c r="Y55" s="114"/>
      <c r="Z55" s="137" t="s">
        <v>174</v>
      </c>
      <c r="AA55" s="109"/>
      <c r="AB55" s="112"/>
      <c r="AC55" s="109"/>
      <c r="AD55" s="109"/>
      <c r="AE55" s="109"/>
      <c r="AF55" s="109"/>
    </row>
    <row r="56" spans="1:32" s="110" customFormat="1" ht="15">
      <c r="A56" s="136"/>
      <c r="B56" s="161"/>
      <c r="C56" s="161"/>
      <c r="D56" s="161"/>
      <c r="E56" s="161"/>
      <c r="F56" s="180"/>
      <c r="G56" s="181"/>
      <c r="H56" s="180"/>
      <c r="I56" s="181"/>
      <c r="J56" s="180"/>
      <c r="K56" s="181"/>
      <c r="L56" s="180"/>
      <c r="M56" s="181"/>
      <c r="N56" s="180"/>
      <c r="O56" s="181"/>
      <c r="P56" s="180"/>
      <c r="Q56" s="181"/>
      <c r="R56" s="180"/>
      <c r="S56" s="181"/>
      <c r="T56" s="180"/>
      <c r="U56" s="182"/>
      <c r="V56" s="180"/>
      <c r="W56" s="181"/>
      <c r="X56" s="180"/>
      <c r="Y56" s="108"/>
      <c r="Z56" s="111"/>
      <c r="AA56" s="109"/>
      <c r="AB56" s="109"/>
      <c r="AC56" s="109"/>
      <c r="AD56" s="109"/>
      <c r="AE56" s="109"/>
      <c r="AF56" s="109"/>
    </row>
    <row r="57" spans="1:32" s="110" customFormat="1" ht="15">
      <c r="A57" s="134" t="s">
        <v>54</v>
      </c>
      <c r="B57" s="159"/>
      <c r="C57" s="159"/>
      <c r="D57" s="159"/>
      <c r="E57" s="159"/>
      <c r="F57" s="180" t="s">
        <v>93</v>
      </c>
      <c r="G57" s="181"/>
      <c r="H57" s="180" t="s">
        <v>96</v>
      </c>
      <c r="I57" s="181"/>
      <c r="J57" s="180" t="s">
        <v>93</v>
      </c>
      <c r="K57" s="181"/>
      <c r="L57" s="180" t="s">
        <v>95</v>
      </c>
      <c r="M57" s="181"/>
      <c r="N57" s="180" t="s">
        <v>94</v>
      </c>
      <c r="O57" s="181"/>
      <c r="P57" s="180" t="s">
        <v>93</v>
      </c>
      <c r="Q57" s="181"/>
      <c r="R57" s="180" t="s">
        <v>124</v>
      </c>
      <c r="S57" s="181"/>
      <c r="T57" s="180"/>
      <c r="U57" s="182"/>
      <c r="V57" s="180"/>
      <c r="W57" s="181"/>
      <c r="X57" s="180"/>
      <c r="Y57" s="108"/>
      <c r="Z57" s="107" t="s">
        <v>54</v>
      </c>
      <c r="AA57" s="109"/>
      <c r="AB57" s="109"/>
      <c r="AC57" s="109"/>
      <c r="AD57" s="109"/>
      <c r="AE57" s="109"/>
      <c r="AF57" s="109"/>
    </row>
    <row r="58" spans="1:32" s="110" customFormat="1" ht="15">
      <c r="A58" s="109"/>
      <c r="B58" s="161"/>
      <c r="C58" s="161"/>
      <c r="D58" s="161"/>
      <c r="E58" s="161"/>
      <c r="F58" s="180"/>
      <c r="G58" s="188"/>
      <c r="H58" s="180"/>
      <c r="I58" s="188"/>
      <c r="J58" s="180"/>
      <c r="K58" s="188"/>
      <c r="L58" s="180"/>
      <c r="M58" s="188"/>
      <c r="N58" s="180"/>
      <c r="O58" s="188"/>
      <c r="P58" s="180"/>
      <c r="Q58" s="188"/>
      <c r="R58" s="180"/>
      <c r="S58" s="188"/>
      <c r="T58" s="180"/>
      <c r="U58" s="189"/>
      <c r="V58" s="180"/>
      <c r="W58" s="188"/>
      <c r="X58" s="180"/>
      <c r="Y58" s="115"/>
      <c r="Z58" s="109"/>
      <c r="AA58" s="109"/>
      <c r="AB58" s="109"/>
      <c r="AC58" s="109"/>
      <c r="AD58" s="109"/>
      <c r="AE58" s="109"/>
      <c r="AF58" s="109"/>
    </row>
    <row r="59" spans="1:32" s="110" customFormat="1" ht="16.5" customHeight="1">
      <c r="A59" s="51"/>
      <c r="B59" s="163"/>
      <c r="C59" s="163"/>
      <c r="D59" s="163"/>
      <c r="E59" s="163"/>
      <c r="F59" s="190"/>
      <c r="G59" s="191"/>
      <c r="H59" s="180"/>
      <c r="I59" s="188"/>
      <c r="J59" s="180"/>
      <c r="K59" s="188"/>
      <c r="L59" s="180"/>
      <c r="M59" s="188"/>
      <c r="N59" s="188"/>
      <c r="O59" s="188"/>
      <c r="P59" s="180"/>
      <c r="Q59" s="188"/>
      <c r="R59" s="190"/>
      <c r="S59" s="188"/>
      <c r="T59" s="180"/>
      <c r="U59" s="189"/>
      <c r="V59" s="180"/>
      <c r="W59" s="188"/>
      <c r="X59" s="180"/>
      <c r="Y59" s="115"/>
      <c r="Z59" s="51"/>
      <c r="AA59" s="109"/>
      <c r="AB59" s="109"/>
      <c r="AC59" s="109"/>
      <c r="AD59" s="109"/>
      <c r="AE59" s="109"/>
      <c r="AF59" s="109"/>
    </row>
    <row r="60" spans="1:42" s="120" customFormat="1" ht="15">
      <c r="A60" s="138"/>
      <c r="B60" s="117"/>
      <c r="C60" s="117"/>
      <c r="D60" s="117"/>
      <c r="E60" s="117"/>
      <c r="F60" s="170" t="str">
        <f>F3</f>
        <v>Jells Park</v>
      </c>
      <c r="G60" s="192"/>
      <c r="H60" s="170" t="str">
        <f>H3</f>
        <v>Balnarring</v>
      </c>
      <c r="I60" s="192"/>
      <c r="J60" s="193" t="str">
        <f>J3</f>
        <v>Flemington</v>
      </c>
      <c r="K60" s="192"/>
      <c r="L60" s="170" t="str">
        <f>L3</f>
        <v>Ballarat</v>
      </c>
      <c r="M60" s="192"/>
      <c r="N60" s="170" t="str">
        <f>N3</f>
        <v>Brimbank</v>
      </c>
      <c r="O60" s="192"/>
      <c r="P60" s="170" t="str">
        <f>P3</f>
        <v>Bundoora</v>
      </c>
      <c r="Q60" s="192"/>
      <c r="R60" s="170" t="str">
        <f>R3</f>
        <v>Sandown</v>
      </c>
      <c r="S60" s="192"/>
      <c r="T60" s="170" t="str">
        <f>T3</f>
        <v>Bendigo</v>
      </c>
      <c r="U60" s="194"/>
      <c r="V60" s="170" t="str">
        <f>V3</f>
        <v>Burnley</v>
      </c>
      <c r="W60" s="192"/>
      <c r="X60" s="170" t="str">
        <f>X3</f>
        <v>Tan</v>
      </c>
      <c r="Y60" s="118"/>
      <c r="Z60" s="117"/>
      <c r="AA60" s="119"/>
      <c r="AB60" s="119"/>
      <c r="AC60" s="109"/>
      <c r="AD60" s="109"/>
      <c r="AE60" s="109"/>
      <c r="AF60" s="109"/>
      <c r="AG60" s="110"/>
      <c r="AH60" s="110"/>
      <c r="AI60" s="110"/>
      <c r="AJ60" s="110"/>
      <c r="AK60" s="110"/>
      <c r="AL60" s="110"/>
      <c r="AM60" s="110"/>
      <c r="AN60" s="110"/>
      <c r="AP60" s="110"/>
    </row>
    <row r="61" spans="1:42" s="116" customFormat="1" ht="15">
      <c r="A61" s="139"/>
      <c r="B61" s="161"/>
      <c r="C61" s="161"/>
      <c r="D61" s="161"/>
      <c r="E61" s="161"/>
      <c r="F61" s="195">
        <f>F4</f>
        <v>40670</v>
      </c>
      <c r="G61" s="196"/>
      <c r="H61" s="195">
        <f>H4</f>
        <v>40684</v>
      </c>
      <c r="I61" s="196"/>
      <c r="J61" s="195">
        <f>J4</f>
        <v>40699</v>
      </c>
      <c r="K61" s="196"/>
      <c r="L61" s="195">
        <f>L4</f>
        <v>40712</v>
      </c>
      <c r="M61" s="196"/>
      <c r="N61" s="195">
        <f>N4</f>
        <v>40733</v>
      </c>
      <c r="O61" s="196"/>
      <c r="P61" s="195">
        <f>P4</f>
        <v>40747</v>
      </c>
      <c r="Q61" s="196"/>
      <c r="R61" s="195">
        <f>R4</f>
        <v>40761</v>
      </c>
      <c r="S61" s="196"/>
      <c r="T61" s="195">
        <f>T4</f>
        <v>40782</v>
      </c>
      <c r="U61" s="182"/>
      <c r="V61" s="195">
        <f>V4</f>
        <v>40790</v>
      </c>
      <c r="W61" s="181"/>
      <c r="X61" s="195">
        <f>X4</f>
        <v>40803</v>
      </c>
      <c r="Y61" s="108"/>
      <c r="Z61" s="121"/>
      <c r="AA61" s="115"/>
      <c r="AB61" s="115"/>
      <c r="AC61" s="109"/>
      <c r="AD61" s="109"/>
      <c r="AE61" s="109"/>
      <c r="AF61" s="109"/>
      <c r="AG61" s="110"/>
      <c r="AH61" s="110"/>
      <c r="AI61" s="110"/>
      <c r="AJ61" s="110"/>
      <c r="AK61" s="110"/>
      <c r="AL61" s="110"/>
      <c r="AM61" s="110"/>
      <c r="AN61" s="110"/>
      <c r="AP61" s="110"/>
    </row>
    <row r="62" spans="1:32" s="110" customFormat="1" ht="15">
      <c r="A62" s="134" t="s">
        <v>59</v>
      </c>
      <c r="B62" s="159"/>
      <c r="C62" s="159"/>
      <c r="D62" s="159"/>
      <c r="E62" s="159"/>
      <c r="F62" s="180" t="s">
        <v>97</v>
      </c>
      <c r="G62" s="181"/>
      <c r="H62" s="180" t="s">
        <v>56</v>
      </c>
      <c r="I62" s="181"/>
      <c r="J62" s="180" t="s">
        <v>35</v>
      </c>
      <c r="K62" s="181"/>
      <c r="L62" s="180" t="s">
        <v>34</v>
      </c>
      <c r="M62" s="181"/>
      <c r="N62" s="180" t="s">
        <v>55</v>
      </c>
      <c r="O62" s="181"/>
      <c r="P62" s="180" t="s">
        <v>39</v>
      </c>
      <c r="Q62" s="181"/>
      <c r="R62" s="180" t="s">
        <v>123</v>
      </c>
      <c r="S62" s="181"/>
      <c r="T62" s="180" t="s">
        <v>37</v>
      </c>
      <c r="U62" s="182"/>
      <c r="V62" s="180" t="s">
        <v>40</v>
      </c>
      <c r="W62" s="181"/>
      <c r="X62" s="180" t="s">
        <v>41</v>
      </c>
      <c r="Y62" s="123"/>
      <c r="Z62" s="107" t="s">
        <v>59</v>
      </c>
      <c r="AA62" s="109"/>
      <c r="AB62" s="109"/>
      <c r="AC62" s="109"/>
      <c r="AD62" s="109"/>
      <c r="AE62" s="109"/>
      <c r="AF62" s="109"/>
    </row>
    <row r="63" spans="1:40" s="124" customFormat="1" ht="15">
      <c r="A63" s="135" t="s">
        <v>109</v>
      </c>
      <c r="B63" s="160"/>
      <c r="C63" s="160" t="s">
        <v>77</v>
      </c>
      <c r="D63" s="160">
        <v>1057</v>
      </c>
      <c r="E63" s="160" t="s">
        <v>148</v>
      </c>
      <c r="F63" s="183" t="s">
        <v>148</v>
      </c>
      <c r="G63" s="184"/>
      <c r="H63" s="183"/>
      <c r="I63" s="184"/>
      <c r="J63" s="183"/>
      <c r="K63" s="184"/>
      <c r="L63" s="183"/>
      <c r="M63" s="184"/>
      <c r="N63" s="183"/>
      <c r="O63" s="184"/>
      <c r="P63" s="183"/>
      <c r="Q63" s="184"/>
      <c r="R63" s="183"/>
      <c r="S63" s="197"/>
      <c r="T63" s="183"/>
      <c r="U63" s="185"/>
      <c r="V63" s="183"/>
      <c r="W63" s="184"/>
      <c r="X63" s="183"/>
      <c r="Y63" s="122"/>
      <c r="Z63" s="125" t="s">
        <v>109</v>
      </c>
      <c r="AA63" s="109"/>
      <c r="AB63" s="109"/>
      <c r="AC63" s="109"/>
      <c r="AD63" s="109"/>
      <c r="AE63" s="109"/>
      <c r="AF63" s="109"/>
      <c r="AG63" s="110"/>
      <c r="AH63" s="110"/>
      <c r="AI63" s="110"/>
      <c r="AJ63" s="110"/>
      <c r="AK63" s="110"/>
      <c r="AL63" s="110"/>
      <c r="AM63" s="110"/>
      <c r="AN63" s="110"/>
    </row>
    <row r="64" spans="1:40" s="124" customFormat="1" ht="15">
      <c r="A64" s="135" t="s">
        <v>138</v>
      </c>
      <c r="B64" s="160"/>
      <c r="C64" s="160" t="s">
        <v>193</v>
      </c>
      <c r="D64" s="160">
        <v>1062</v>
      </c>
      <c r="E64" s="160" t="s">
        <v>148</v>
      </c>
      <c r="F64" s="183" t="s">
        <v>148</v>
      </c>
      <c r="G64" s="184"/>
      <c r="H64" s="183"/>
      <c r="I64" s="184"/>
      <c r="J64" s="183"/>
      <c r="K64" s="184"/>
      <c r="L64" s="183"/>
      <c r="M64" s="184"/>
      <c r="N64" s="183"/>
      <c r="O64" s="184"/>
      <c r="P64" s="183"/>
      <c r="Q64" s="184"/>
      <c r="R64" s="183"/>
      <c r="S64" s="197"/>
      <c r="T64" s="183"/>
      <c r="U64" s="185"/>
      <c r="V64" s="183"/>
      <c r="W64" s="184"/>
      <c r="X64" s="183"/>
      <c r="Y64" s="122"/>
      <c r="Z64" s="125" t="s">
        <v>138</v>
      </c>
      <c r="AA64" s="109"/>
      <c r="AB64" s="109"/>
      <c r="AC64" s="109"/>
      <c r="AD64" s="109"/>
      <c r="AE64" s="109"/>
      <c r="AF64" s="109"/>
      <c r="AG64" s="110"/>
      <c r="AH64" s="110"/>
      <c r="AI64" s="110"/>
      <c r="AJ64" s="110"/>
      <c r="AK64" s="110"/>
      <c r="AL64" s="110"/>
      <c r="AM64" s="110"/>
      <c r="AN64" s="110"/>
    </row>
    <row r="65" spans="1:40" s="124" customFormat="1" ht="15">
      <c r="A65" s="135" t="s">
        <v>110</v>
      </c>
      <c r="B65" s="160"/>
      <c r="C65" s="160"/>
      <c r="D65" s="160">
        <v>1718</v>
      </c>
      <c r="E65" s="160"/>
      <c r="F65" s="183" t="s">
        <v>148</v>
      </c>
      <c r="G65" s="184"/>
      <c r="H65" s="183"/>
      <c r="I65" s="184"/>
      <c r="J65" s="183"/>
      <c r="K65" s="184"/>
      <c r="L65" s="183"/>
      <c r="M65" s="184"/>
      <c r="N65" s="183"/>
      <c r="O65" s="184"/>
      <c r="P65" s="183"/>
      <c r="Q65" s="184"/>
      <c r="R65" s="183"/>
      <c r="S65" s="198"/>
      <c r="T65" s="183"/>
      <c r="U65" s="185"/>
      <c r="V65" s="183"/>
      <c r="W65" s="184"/>
      <c r="X65" s="183"/>
      <c r="Y65" s="122"/>
      <c r="Z65" s="125" t="s">
        <v>110</v>
      </c>
      <c r="AA65" s="109"/>
      <c r="AB65" s="109"/>
      <c r="AC65" s="109"/>
      <c r="AD65" s="109"/>
      <c r="AE65" s="109"/>
      <c r="AF65" s="109"/>
      <c r="AG65" s="110"/>
      <c r="AH65" s="110"/>
      <c r="AI65" s="110"/>
      <c r="AJ65" s="110"/>
      <c r="AK65" s="110"/>
      <c r="AL65" s="110"/>
      <c r="AM65" s="110"/>
      <c r="AN65" s="110"/>
    </row>
    <row r="66" spans="1:40" s="124" customFormat="1" ht="15">
      <c r="A66" s="135" t="s">
        <v>126</v>
      </c>
      <c r="B66" s="160"/>
      <c r="C66" s="160" t="s">
        <v>193</v>
      </c>
      <c r="D66" s="160">
        <v>1059</v>
      </c>
      <c r="E66" s="160" t="s">
        <v>148</v>
      </c>
      <c r="F66" s="183" t="s">
        <v>148</v>
      </c>
      <c r="G66" s="184"/>
      <c r="H66" s="183"/>
      <c r="I66" s="184"/>
      <c r="J66" s="183"/>
      <c r="K66" s="184"/>
      <c r="L66" s="183" t="s">
        <v>196</v>
      </c>
      <c r="M66" s="184"/>
      <c r="N66" s="183"/>
      <c r="O66" s="184"/>
      <c r="P66" s="183"/>
      <c r="Q66" s="184"/>
      <c r="R66" s="183"/>
      <c r="S66" s="198"/>
      <c r="T66" s="183"/>
      <c r="U66" s="185"/>
      <c r="V66" s="183"/>
      <c r="W66" s="184"/>
      <c r="X66" s="183"/>
      <c r="Y66" s="122"/>
      <c r="Z66" s="125" t="s">
        <v>126</v>
      </c>
      <c r="AA66" s="109"/>
      <c r="AB66" s="109"/>
      <c r="AC66" s="109"/>
      <c r="AD66" s="109"/>
      <c r="AE66" s="109"/>
      <c r="AF66" s="109"/>
      <c r="AG66" s="110"/>
      <c r="AH66" s="110"/>
      <c r="AI66" s="110"/>
      <c r="AJ66" s="110"/>
      <c r="AK66" s="110"/>
      <c r="AL66" s="110"/>
      <c r="AM66" s="110"/>
      <c r="AN66" s="110"/>
    </row>
    <row r="67" spans="1:40" s="124" customFormat="1" ht="15">
      <c r="A67" s="135" t="s">
        <v>117</v>
      </c>
      <c r="B67" s="160"/>
      <c r="C67" s="160"/>
      <c r="D67" s="160">
        <v>1720</v>
      </c>
      <c r="E67" s="160" t="s">
        <v>148</v>
      </c>
      <c r="F67" s="183" t="s">
        <v>148</v>
      </c>
      <c r="G67" s="184"/>
      <c r="H67" s="183"/>
      <c r="I67" s="184"/>
      <c r="J67" s="183"/>
      <c r="K67" s="184"/>
      <c r="L67" s="183" t="s">
        <v>196</v>
      </c>
      <c r="M67" s="184"/>
      <c r="N67" s="183"/>
      <c r="O67" s="184"/>
      <c r="P67" s="183"/>
      <c r="Q67" s="184"/>
      <c r="R67" s="183"/>
      <c r="S67" s="198"/>
      <c r="T67" s="183"/>
      <c r="U67" s="185"/>
      <c r="V67" s="183"/>
      <c r="W67" s="184"/>
      <c r="X67" s="183"/>
      <c r="Y67" s="122"/>
      <c r="Z67" s="125" t="s">
        <v>117</v>
      </c>
      <c r="AA67" s="109"/>
      <c r="AB67" s="109"/>
      <c r="AC67" s="109"/>
      <c r="AD67" s="109"/>
      <c r="AE67" s="109"/>
      <c r="AF67" s="109"/>
      <c r="AG67" s="110"/>
      <c r="AH67" s="110"/>
      <c r="AI67" s="110"/>
      <c r="AJ67" s="110"/>
      <c r="AK67" s="110"/>
      <c r="AL67" s="110"/>
      <c r="AM67" s="110"/>
      <c r="AN67" s="110"/>
    </row>
    <row r="68" spans="1:40" s="124" customFormat="1" ht="15">
      <c r="A68" s="135" t="s">
        <v>147</v>
      </c>
      <c r="B68" s="160"/>
      <c r="C68" s="160"/>
      <c r="D68" s="160">
        <v>1064</v>
      </c>
      <c r="E68" s="160"/>
      <c r="F68" s="183" t="s">
        <v>149</v>
      </c>
      <c r="G68" s="184"/>
      <c r="H68" s="183"/>
      <c r="I68" s="184"/>
      <c r="J68" s="183"/>
      <c r="K68" s="184"/>
      <c r="L68" s="183"/>
      <c r="M68" s="184"/>
      <c r="N68" s="183"/>
      <c r="O68" s="184"/>
      <c r="P68" s="183"/>
      <c r="Q68" s="184"/>
      <c r="R68" s="183"/>
      <c r="S68" s="198"/>
      <c r="T68" s="183"/>
      <c r="U68" s="185"/>
      <c r="V68" s="183"/>
      <c r="W68" s="184"/>
      <c r="X68" s="183"/>
      <c r="Y68" s="122"/>
      <c r="Z68" s="125" t="s">
        <v>147</v>
      </c>
      <c r="AA68" s="109"/>
      <c r="AB68" s="109"/>
      <c r="AC68" s="109"/>
      <c r="AD68" s="109"/>
      <c r="AE68" s="109"/>
      <c r="AF68" s="109"/>
      <c r="AG68" s="110"/>
      <c r="AH68" s="110"/>
      <c r="AI68" s="110"/>
      <c r="AJ68" s="110"/>
      <c r="AK68" s="110"/>
      <c r="AL68" s="110"/>
      <c r="AM68" s="110"/>
      <c r="AN68" s="110"/>
    </row>
    <row r="69" spans="1:40" s="124" customFormat="1" ht="15">
      <c r="A69" s="135" t="s">
        <v>139</v>
      </c>
      <c r="B69" s="160"/>
      <c r="C69" s="160"/>
      <c r="D69" s="160">
        <v>3316</v>
      </c>
      <c r="E69" s="204"/>
      <c r="F69" s="183" t="s">
        <v>148</v>
      </c>
      <c r="G69" s="184"/>
      <c r="H69" s="183"/>
      <c r="I69" s="184"/>
      <c r="J69" s="183"/>
      <c r="K69" s="184"/>
      <c r="L69" s="183"/>
      <c r="M69" s="184"/>
      <c r="N69" s="183"/>
      <c r="O69" s="184"/>
      <c r="P69" s="183"/>
      <c r="Q69" s="184"/>
      <c r="R69" s="183"/>
      <c r="S69" s="198"/>
      <c r="T69" s="183"/>
      <c r="U69" s="185"/>
      <c r="V69" s="183"/>
      <c r="W69" s="184"/>
      <c r="X69" s="183"/>
      <c r="Y69" s="122"/>
      <c r="Z69" s="125" t="s">
        <v>139</v>
      </c>
      <c r="AA69" s="109"/>
      <c r="AB69" s="109"/>
      <c r="AC69" s="109"/>
      <c r="AD69" s="109"/>
      <c r="AE69" s="109"/>
      <c r="AF69" s="109"/>
      <c r="AG69" s="110"/>
      <c r="AH69" s="110"/>
      <c r="AI69" s="110"/>
      <c r="AJ69" s="110"/>
      <c r="AK69" s="110"/>
      <c r="AL69" s="110"/>
      <c r="AM69" s="110"/>
      <c r="AN69" s="110"/>
    </row>
    <row r="70" spans="1:41" s="110" customFormat="1" ht="15">
      <c r="A70" s="135" t="s">
        <v>58</v>
      </c>
      <c r="B70" s="160"/>
      <c r="C70" s="160" t="s">
        <v>193</v>
      </c>
      <c r="D70" s="160">
        <v>1050</v>
      </c>
      <c r="E70" s="160" t="s">
        <v>148</v>
      </c>
      <c r="F70" s="183" t="s">
        <v>148</v>
      </c>
      <c r="G70" s="184"/>
      <c r="H70" s="183"/>
      <c r="I70" s="184"/>
      <c r="J70" s="183"/>
      <c r="K70" s="184"/>
      <c r="L70" s="183" t="s">
        <v>196</v>
      </c>
      <c r="M70" s="184"/>
      <c r="N70" s="183"/>
      <c r="O70" s="184"/>
      <c r="P70" s="183"/>
      <c r="Q70" s="184"/>
      <c r="R70" s="183"/>
      <c r="S70" s="198"/>
      <c r="T70" s="183"/>
      <c r="U70" s="185"/>
      <c r="V70" s="183"/>
      <c r="W70" s="184"/>
      <c r="X70" s="183"/>
      <c r="Y70" s="122"/>
      <c r="Z70" s="125" t="s">
        <v>58</v>
      </c>
      <c r="AA70" s="109"/>
      <c r="AB70" s="109"/>
      <c r="AC70" s="109"/>
      <c r="AD70" s="109"/>
      <c r="AE70" s="109"/>
      <c r="AF70" s="109"/>
      <c r="AO70" s="124"/>
    </row>
    <row r="71" spans="1:41" s="110" customFormat="1" ht="15">
      <c r="A71" s="135" t="s">
        <v>111</v>
      </c>
      <c r="B71" s="160"/>
      <c r="C71" s="160"/>
      <c r="D71" s="160">
        <v>1060</v>
      </c>
      <c r="E71" s="160" t="s">
        <v>148</v>
      </c>
      <c r="F71" s="183" t="s">
        <v>149</v>
      </c>
      <c r="G71" s="184"/>
      <c r="H71" s="183"/>
      <c r="I71" s="184"/>
      <c r="J71" s="183"/>
      <c r="K71" s="184"/>
      <c r="L71" s="183" t="s">
        <v>196</v>
      </c>
      <c r="M71" s="184"/>
      <c r="N71" s="183"/>
      <c r="O71" s="184"/>
      <c r="P71" s="183"/>
      <c r="Q71" s="184"/>
      <c r="R71" s="183"/>
      <c r="S71" s="198"/>
      <c r="T71" s="183"/>
      <c r="U71" s="185"/>
      <c r="V71" s="183"/>
      <c r="W71" s="184"/>
      <c r="X71" s="183"/>
      <c r="Y71" s="122"/>
      <c r="Z71" s="125" t="s">
        <v>111</v>
      </c>
      <c r="AA71" s="109"/>
      <c r="AB71" s="109"/>
      <c r="AC71" s="109"/>
      <c r="AD71" s="109"/>
      <c r="AE71" s="109"/>
      <c r="AF71" s="109"/>
      <c r="AO71" s="124"/>
    </row>
    <row r="72" spans="1:32" s="110" customFormat="1" ht="15">
      <c r="A72" s="135" t="s">
        <v>60</v>
      </c>
      <c r="B72" s="160"/>
      <c r="C72" s="160"/>
      <c r="D72" s="160"/>
      <c r="E72" s="160"/>
      <c r="F72" s="183" t="s">
        <v>149</v>
      </c>
      <c r="G72" s="184"/>
      <c r="H72" s="183"/>
      <c r="I72" s="184"/>
      <c r="J72" s="183"/>
      <c r="K72" s="184"/>
      <c r="L72" s="183"/>
      <c r="M72" s="184"/>
      <c r="N72" s="183"/>
      <c r="O72" s="184"/>
      <c r="P72" s="183"/>
      <c r="Q72" s="184"/>
      <c r="R72" s="183"/>
      <c r="S72" s="184"/>
      <c r="T72" s="183"/>
      <c r="U72" s="185"/>
      <c r="V72" s="183"/>
      <c r="W72" s="184"/>
      <c r="X72" s="183"/>
      <c r="Y72" s="122"/>
      <c r="Z72" s="125" t="s">
        <v>60</v>
      </c>
      <c r="AA72" s="109"/>
      <c r="AB72" s="109"/>
      <c r="AC72" s="109"/>
      <c r="AD72" s="109"/>
      <c r="AE72" s="109"/>
      <c r="AF72" s="109"/>
    </row>
    <row r="73" spans="1:32" s="110" customFormat="1" ht="15">
      <c r="A73" s="135" t="s">
        <v>61</v>
      </c>
      <c r="B73" s="160"/>
      <c r="C73" s="160"/>
      <c r="D73" s="160"/>
      <c r="E73" s="160"/>
      <c r="F73" s="183" t="s">
        <v>149</v>
      </c>
      <c r="G73" s="184"/>
      <c r="H73" s="183"/>
      <c r="I73" s="184"/>
      <c r="J73" s="183"/>
      <c r="K73" s="184"/>
      <c r="L73" s="183"/>
      <c r="M73" s="184"/>
      <c r="N73" s="183"/>
      <c r="O73" s="184"/>
      <c r="P73" s="183"/>
      <c r="Q73" s="184"/>
      <c r="R73" s="183"/>
      <c r="S73" s="184"/>
      <c r="T73" s="183"/>
      <c r="U73" s="185"/>
      <c r="V73" s="183"/>
      <c r="W73" s="184"/>
      <c r="X73" s="183"/>
      <c r="Y73" s="122"/>
      <c r="Z73" s="125" t="s">
        <v>61</v>
      </c>
      <c r="AA73" s="109"/>
      <c r="AB73" s="109"/>
      <c r="AC73" s="109"/>
      <c r="AD73" s="109"/>
      <c r="AE73" s="109"/>
      <c r="AF73" s="109"/>
    </row>
    <row r="74" spans="1:40" s="124" customFormat="1" ht="15">
      <c r="A74" s="135" t="s">
        <v>57</v>
      </c>
      <c r="B74" s="160"/>
      <c r="C74" s="160"/>
      <c r="D74" s="204"/>
      <c r="E74" s="160"/>
      <c r="F74" s="183" t="s">
        <v>149</v>
      </c>
      <c r="G74" s="184"/>
      <c r="H74" s="183"/>
      <c r="I74" s="184"/>
      <c r="J74" s="183"/>
      <c r="K74" s="184"/>
      <c r="L74" s="183"/>
      <c r="M74" s="184"/>
      <c r="N74" s="183"/>
      <c r="O74" s="184"/>
      <c r="P74" s="183"/>
      <c r="Q74" s="184"/>
      <c r="R74" s="183"/>
      <c r="S74" s="198"/>
      <c r="T74" s="183"/>
      <c r="U74" s="185"/>
      <c r="V74" s="183"/>
      <c r="W74" s="184"/>
      <c r="X74" s="183"/>
      <c r="Y74" s="122"/>
      <c r="Z74" s="125" t="s">
        <v>57</v>
      </c>
      <c r="AA74" s="109"/>
      <c r="AB74" s="109"/>
      <c r="AC74" s="109"/>
      <c r="AD74" s="109"/>
      <c r="AE74" s="109"/>
      <c r="AF74" s="109"/>
      <c r="AG74" s="110"/>
      <c r="AH74" s="110"/>
      <c r="AI74" s="110"/>
      <c r="AJ74" s="110"/>
      <c r="AK74" s="110"/>
      <c r="AL74" s="110"/>
      <c r="AM74" s="110"/>
      <c r="AN74" s="110"/>
    </row>
    <row r="75" spans="1:40" s="124" customFormat="1" ht="15">
      <c r="A75" s="135" t="s">
        <v>112</v>
      </c>
      <c r="B75" s="160"/>
      <c r="C75" s="160"/>
      <c r="D75" s="160"/>
      <c r="E75" s="160"/>
      <c r="F75" s="202" t="s">
        <v>149</v>
      </c>
      <c r="G75" s="184"/>
      <c r="H75" s="183"/>
      <c r="I75" s="184"/>
      <c r="J75" s="183"/>
      <c r="K75" s="184"/>
      <c r="L75" s="183"/>
      <c r="M75" s="184"/>
      <c r="N75" s="183"/>
      <c r="O75" s="184"/>
      <c r="P75" s="183"/>
      <c r="Q75" s="184"/>
      <c r="R75" s="183"/>
      <c r="S75" s="198"/>
      <c r="T75" s="183"/>
      <c r="U75" s="185"/>
      <c r="V75" s="183"/>
      <c r="W75" s="184"/>
      <c r="X75" s="183"/>
      <c r="Y75" s="122"/>
      <c r="Z75" s="125" t="s">
        <v>112</v>
      </c>
      <c r="AA75" s="109"/>
      <c r="AB75" s="109"/>
      <c r="AC75" s="109"/>
      <c r="AD75" s="109"/>
      <c r="AE75" s="109"/>
      <c r="AF75" s="109"/>
      <c r="AG75" s="110"/>
      <c r="AH75" s="110"/>
      <c r="AI75" s="110"/>
      <c r="AJ75" s="110"/>
      <c r="AK75" s="110"/>
      <c r="AL75" s="110"/>
      <c r="AM75" s="110"/>
      <c r="AN75" s="110"/>
    </row>
    <row r="76" spans="1:32" s="110" customFormat="1" ht="15">
      <c r="A76" s="137"/>
      <c r="B76" s="162"/>
      <c r="C76" s="162"/>
      <c r="D76" s="162"/>
      <c r="E76" s="162"/>
      <c r="F76" s="186"/>
      <c r="G76" s="187"/>
      <c r="H76" s="183"/>
      <c r="I76" s="187"/>
      <c r="J76" s="183"/>
      <c r="K76" s="187"/>
      <c r="L76" s="183"/>
      <c r="M76" s="187"/>
      <c r="N76" s="186"/>
      <c r="O76" s="187"/>
      <c r="P76" s="183"/>
      <c r="Q76" s="187"/>
      <c r="R76" s="186"/>
      <c r="S76" s="187"/>
      <c r="T76" s="183"/>
      <c r="U76" s="185"/>
      <c r="V76" s="183"/>
      <c r="W76" s="187"/>
      <c r="X76" s="183"/>
      <c r="Y76" s="114"/>
      <c r="Z76" s="113"/>
      <c r="AA76" s="112"/>
      <c r="AB76" s="112"/>
      <c r="AC76" s="109"/>
      <c r="AD76" s="109"/>
      <c r="AE76" s="109"/>
      <c r="AF76" s="109"/>
    </row>
    <row r="77" spans="1:32" s="110" customFormat="1" ht="15">
      <c r="A77" s="136"/>
      <c r="B77" s="161"/>
      <c r="C77" s="161"/>
      <c r="D77" s="161"/>
      <c r="E77" s="161"/>
      <c r="F77" s="180"/>
      <c r="G77" s="181"/>
      <c r="H77" s="180"/>
      <c r="I77" s="181"/>
      <c r="J77" s="180"/>
      <c r="K77" s="181"/>
      <c r="L77" s="180"/>
      <c r="M77" s="181"/>
      <c r="N77" s="180"/>
      <c r="O77" s="181"/>
      <c r="P77" s="180"/>
      <c r="Q77" s="181"/>
      <c r="R77" s="180"/>
      <c r="S77" s="181"/>
      <c r="T77" s="180"/>
      <c r="U77" s="182"/>
      <c r="V77" s="180"/>
      <c r="W77" s="181"/>
      <c r="X77" s="180"/>
      <c r="Y77" s="108"/>
      <c r="Z77" s="111"/>
      <c r="AA77" s="109"/>
      <c r="AB77" s="109"/>
      <c r="AC77" s="109"/>
      <c r="AD77" s="109"/>
      <c r="AE77" s="109"/>
      <c r="AF77" s="109"/>
    </row>
    <row r="78" spans="1:32" s="110" customFormat="1" ht="15">
      <c r="A78" s="134" t="s">
        <v>74</v>
      </c>
      <c r="B78" s="159"/>
      <c r="C78" s="159"/>
      <c r="D78" s="159"/>
      <c r="E78" s="159"/>
      <c r="F78" s="180"/>
      <c r="G78" s="181"/>
      <c r="H78" s="180" t="s">
        <v>93</v>
      </c>
      <c r="I78" s="181"/>
      <c r="J78" s="180" t="s">
        <v>93</v>
      </c>
      <c r="K78" s="181"/>
      <c r="L78" s="180" t="s">
        <v>95</v>
      </c>
      <c r="M78" s="181"/>
      <c r="N78" s="180" t="s">
        <v>94</v>
      </c>
      <c r="O78" s="181"/>
      <c r="P78" s="180" t="s">
        <v>92</v>
      </c>
      <c r="Q78" s="181"/>
      <c r="R78" s="180"/>
      <c r="S78" s="181"/>
      <c r="T78" s="180"/>
      <c r="U78" s="182"/>
      <c r="V78" s="180"/>
      <c r="W78" s="181"/>
      <c r="X78" s="180"/>
      <c r="Y78" s="108"/>
      <c r="Z78" s="107" t="s">
        <v>74</v>
      </c>
      <c r="AA78" s="109"/>
      <c r="AB78" s="109"/>
      <c r="AC78" s="109"/>
      <c r="AD78" s="109"/>
      <c r="AE78" s="109"/>
      <c r="AF78" s="109"/>
    </row>
    <row r="79" spans="1:32" s="110" customFormat="1" ht="15">
      <c r="A79" s="135" t="s">
        <v>79</v>
      </c>
      <c r="B79" s="160"/>
      <c r="C79" s="160" t="s">
        <v>191</v>
      </c>
      <c r="D79" s="160" t="s">
        <v>148</v>
      </c>
      <c r="E79" s="160" t="s">
        <v>148</v>
      </c>
      <c r="F79" s="183" t="s">
        <v>148</v>
      </c>
      <c r="G79" s="184"/>
      <c r="H79" s="183"/>
      <c r="I79" s="184"/>
      <c r="J79" s="183"/>
      <c r="K79" s="184"/>
      <c r="L79" s="183" t="s">
        <v>197</v>
      </c>
      <c r="M79" s="184"/>
      <c r="N79" s="183"/>
      <c r="O79" s="184"/>
      <c r="P79" s="183"/>
      <c r="Q79" s="184"/>
      <c r="R79" s="183"/>
      <c r="S79" s="184"/>
      <c r="T79" s="183"/>
      <c r="U79" s="185"/>
      <c r="V79" s="183"/>
      <c r="W79" s="184"/>
      <c r="X79" s="183"/>
      <c r="Y79" s="122"/>
      <c r="Z79" s="125" t="s">
        <v>79</v>
      </c>
      <c r="AA79" s="109"/>
      <c r="AB79" s="109"/>
      <c r="AC79" s="109"/>
      <c r="AD79" s="109"/>
      <c r="AE79" s="109"/>
      <c r="AF79" s="109"/>
    </row>
    <row r="80" spans="1:32" s="110" customFormat="1" ht="15">
      <c r="A80" s="135" t="s">
        <v>118</v>
      </c>
      <c r="B80" s="160"/>
      <c r="C80" s="160" t="s">
        <v>187</v>
      </c>
      <c r="D80" s="160">
        <v>1721</v>
      </c>
      <c r="E80" s="160" t="s">
        <v>148</v>
      </c>
      <c r="F80" s="183" t="s">
        <v>148</v>
      </c>
      <c r="G80" s="184"/>
      <c r="H80" s="183"/>
      <c r="I80" s="184"/>
      <c r="J80" s="183"/>
      <c r="K80" s="184"/>
      <c r="L80" s="183" t="s">
        <v>196</v>
      </c>
      <c r="M80" s="184"/>
      <c r="N80" s="183"/>
      <c r="O80" s="184"/>
      <c r="P80" s="183"/>
      <c r="Q80" s="184"/>
      <c r="R80" s="183"/>
      <c r="S80" s="184"/>
      <c r="T80" s="183"/>
      <c r="U80" s="185"/>
      <c r="V80" s="183"/>
      <c r="W80" s="184"/>
      <c r="X80" s="183"/>
      <c r="Y80" s="122"/>
      <c r="Z80" s="125" t="s">
        <v>118</v>
      </c>
      <c r="AA80" s="109"/>
      <c r="AB80" s="109"/>
      <c r="AC80" s="109"/>
      <c r="AD80" s="109"/>
      <c r="AE80" s="109"/>
      <c r="AF80" s="109"/>
    </row>
    <row r="81" spans="1:32" s="110" customFormat="1" ht="15">
      <c r="A81" s="135" t="s">
        <v>91</v>
      </c>
      <c r="B81" s="160"/>
      <c r="C81" s="160" t="s">
        <v>192</v>
      </c>
      <c r="D81" s="204"/>
      <c r="E81" s="160"/>
      <c r="F81" s="202" t="s">
        <v>149</v>
      </c>
      <c r="G81" s="184"/>
      <c r="H81" s="183"/>
      <c r="I81" s="184"/>
      <c r="J81" s="183"/>
      <c r="K81" s="184"/>
      <c r="L81" s="183"/>
      <c r="M81" s="184"/>
      <c r="N81" s="183"/>
      <c r="O81" s="184"/>
      <c r="P81" s="183"/>
      <c r="Q81" s="184"/>
      <c r="R81" s="183"/>
      <c r="S81" s="184"/>
      <c r="T81" s="183"/>
      <c r="U81" s="185"/>
      <c r="V81" s="183"/>
      <c r="W81" s="184"/>
      <c r="X81" s="183"/>
      <c r="Y81" s="122"/>
      <c r="Z81" s="125" t="s">
        <v>91</v>
      </c>
      <c r="AA81" s="109"/>
      <c r="AB81" s="109"/>
      <c r="AC81" s="109"/>
      <c r="AD81" s="109"/>
      <c r="AE81" s="109"/>
      <c r="AF81" s="109"/>
    </row>
    <row r="82" spans="1:32" s="110" customFormat="1" ht="15">
      <c r="A82" s="136"/>
      <c r="B82" s="161"/>
      <c r="C82" s="161"/>
      <c r="D82" s="161"/>
      <c r="E82" s="161"/>
      <c r="F82" s="180"/>
      <c r="G82" s="181"/>
      <c r="H82" s="180"/>
      <c r="I82" s="181"/>
      <c r="J82" s="180"/>
      <c r="K82" s="181"/>
      <c r="L82" s="180"/>
      <c r="M82" s="181"/>
      <c r="N82" s="180"/>
      <c r="O82" s="181"/>
      <c r="P82" s="180"/>
      <c r="Q82" s="181"/>
      <c r="R82" s="180"/>
      <c r="S82" s="181"/>
      <c r="T82" s="180"/>
      <c r="U82" s="182"/>
      <c r="V82" s="180"/>
      <c r="W82" s="181"/>
      <c r="X82" s="180"/>
      <c r="Y82" s="108"/>
      <c r="Z82" s="111"/>
      <c r="AA82" s="109"/>
      <c r="AB82" s="109"/>
      <c r="AC82" s="109"/>
      <c r="AD82" s="109"/>
      <c r="AE82" s="109"/>
      <c r="AF82" s="109"/>
    </row>
    <row r="83" spans="1:32" s="110" customFormat="1" ht="15">
      <c r="A83" s="134" t="s">
        <v>62</v>
      </c>
      <c r="B83" s="159"/>
      <c r="C83" s="159"/>
      <c r="D83" s="159"/>
      <c r="E83" s="159"/>
      <c r="F83" s="180" t="s">
        <v>93</v>
      </c>
      <c r="G83" s="181"/>
      <c r="H83" s="180" t="s">
        <v>93</v>
      </c>
      <c r="I83" s="181"/>
      <c r="J83" s="180" t="s">
        <v>93</v>
      </c>
      <c r="K83" s="181"/>
      <c r="L83" s="180" t="s">
        <v>95</v>
      </c>
      <c r="M83" s="181"/>
      <c r="N83" s="180" t="s">
        <v>92</v>
      </c>
      <c r="O83" s="181"/>
      <c r="P83" s="180" t="s">
        <v>94</v>
      </c>
      <c r="Q83" s="181"/>
      <c r="R83" s="180" t="s">
        <v>124</v>
      </c>
      <c r="S83" s="181"/>
      <c r="T83" s="180"/>
      <c r="U83" s="182"/>
      <c r="V83" s="180"/>
      <c r="W83" s="181"/>
      <c r="X83" s="180"/>
      <c r="Y83" s="108"/>
      <c r="Z83" s="107" t="s">
        <v>62</v>
      </c>
      <c r="AA83" s="109"/>
      <c r="AB83" s="109"/>
      <c r="AC83" s="109"/>
      <c r="AD83" s="109"/>
      <c r="AE83" s="109"/>
      <c r="AF83" s="109"/>
    </row>
    <row r="84" spans="1:32" s="110" customFormat="1" ht="15">
      <c r="A84" s="135" t="s">
        <v>64</v>
      </c>
      <c r="B84" s="160"/>
      <c r="C84" s="160"/>
      <c r="D84" s="160"/>
      <c r="E84" s="160"/>
      <c r="F84" s="183" t="s">
        <v>149</v>
      </c>
      <c r="G84" s="184"/>
      <c r="H84" s="183"/>
      <c r="I84" s="184"/>
      <c r="J84" s="183"/>
      <c r="K84" s="184"/>
      <c r="L84" s="183"/>
      <c r="M84" s="184"/>
      <c r="N84" s="183"/>
      <c r="O84" s="184"/>
      <c r="P84" s="183"/>
      <c r="Q84" s="184"/>
      <c r="R84" s="183"/>
      <c r="S84" s="184"/>
      <c r="T84" s="183"/>
      <c r="U84" s="185"/>
      <c r="V84" s="183"/>
      <c r="W84" s="184"/>
      <c r="X84" s="183"/>
      <c r="Y84" s="122"/>
      <c r="Z84" s="125" t="s">
        <v>64</v>
      </c>
      <c r="AA84" s="109"/>
      <c r="AB84" s="109"/>
      <c r="AC84" s="109"/>
      <c r="AD84" s="109"/>
      <c r="AE84" s="109"/>
      <c r="AF84" s="109"/>
    </row>
    <row r="85" spans="1:32" s="110" customFormat="1" ht="15">
      <c r="A85" s="136" t="s">
        <v>137</v>
      </c>
      <c r="B85" s="161"/>
      <c r="C85" s="161" t="s">
        <v>185</v>
      </c>
      <c r="D85" s="161">
        <v>1053</v>
      </c>
      <c r="E85" s="161" t="s">
        <v>148</v>
      </c>
      <c r="F85" s="180" t="s">
        <v>148</v>
      </c>
      <c r="G85" s="181"/>
      <c r="H85" s="180"/>
      <c r="I85" s="181"/>
      <c r="J85" s="180"/>
      <c r="K85" s="181"/>
      <c r="L85" s="180" t="s">
        <v>196</v>
      </c>
      <c r="M85" s="181"/>
      <c r="N85" s="180"/>
      <c r="O85" s="181"/>
      <c r="P85" s="180"/>
      <c r="Q85" s="181"/>
      <c r="R85" s="180"/>
      <c r="S85" s="181"/>
      <c r="T85" s="180"/>
      <c r="U85" s="182"/>
      <c r="V85" s="180"/>
      <c r="W85" s="181"/>
      <c r="X85" s="180"/>
      <c r="Y85" s="108"/>
      <c r="Z85" s="111" t="s">
        <v>137</v>
      </c>
      <c r="AA85" s="109"/>
      <c r="AB85" s="109"/>
      <c r="AC85" s="109"/>
      <c r="AD85" s="109"/>
      <c r="AE85" s="109"/>
      <c r="AF85" s="109"/>
    </row>
    <row r="86" spans="1:32" s="110" customFormat="1" ht="15">
      <c r="A86" s="136"/>
      <c r="B86" s="161"/>
      <c r="C86" s="161"/>
      <c r="D86" s="161"/>
      <c r="E86" s="161"/>
      <c r="F86" s="180"/>
      <c r="G86" s="181"/>
      <c r="H86" s="180"/>
      <c r="I86" s="181"/>
      <c r="J86" s="180"/>
      <c r="K86" s="181"/>
      <c r="L86" s="180"/>
      <c r="M86" s="181"/>
      <c r="N86" s="180"/>
      <c r="O86" s="181"/>
      <c r="P86" s="180"/>
      <c r="Q86" s="181"/>
      <c r="R86" s="180"/>
      <c r="S86" s="181"/>
      <c r="T86" s="180"/>
      <c r="U86" s="182"/>
      <c r="V86" s="180"/>
      <c r="W86" s="181"/>
      <c r="X86" s="180"/>
      <c r="Y86" s="108"/>
      <c r="Z86" s="111"/>
      <c r="AA86" s="109"/>
      <c r="AB86" s="109"/>
      <c r="AC86" s="109"/>
      <c r="AD86" s="109"/>
      <c r="AE86" s="109"/>
      <c r="AF86" s="109"/>
    </row>
    <row r="87" spans="1:32" s="110" customFormat="1" ht="15">
      <c r="A87" s="134" t="s">
        <v>63</v>
      </c>
      <c r="B87" s="159"/>
      <c r="C87" s="159"/>
      <c r="D87" s="159"/>
      <c r="E87" s="159"/>
      <c r="F87" s="180"/>
      <c r="G87" s="181"/>
      <c r="H87" s="180" t="s">
        <v>93</v>
      </c>
      <c r="I87" s="181"/>
      <c r="J87" s="180" t="s">
        <v>93</v>
      </c>
      <c r="K87" s="181"/>
      <c r="L87" s="180" t="s">
        <v>95</v>
      </c>
      <c r="M87" s="181"/>
      <c r="N87" s="180" t="s">
        <v>92</v>
      </c>
      <c r="O87" s="181"/>
      <c r="P87" s="180" t="s">
        <v>94</v>
      </c>
      <c r="Q87" s="181"/>
      <c r="R87" s="180"/>
      <c r="S87" s="181"/>
      <c r="T87" s="180"/>
      <c r="U87" s="182"/>
      <c r="V87" s="180"/>
      <c r="W87" s="181"/>
      <c r="X87" s="180"/>
      <c r="Y87" s="108"/>
      <c r="Z87" s="107" t="s">
        <v>63</v>
      </c>
      <c r="AA87" s="109"/>
      <c r="AB87" s="109"/>
      <c r="AC87" s="109"/>
      <c r="AD87" s="109"/>
      <c r="AE87" s="109"/>
      <c r="AF87" s="109"/>
    </row>
    <row r="88" spans="1:32" s="110" customFormat="1" ht="15">
      <c r="A88" s="135" t="s">
        <v>76</v>
      </c>
      <c r="B88" s="160"/>
      <c r="C88" s="160"/>
      <c r="D88" s="160"/>
      <c r="E88" s="160"/>
      <c r="F88" s="183"/>
      <c r="G88" s="184"/>
      <c r="H88" s="183"/>
      <c r="I88" s="184"/>
      <c r="J88" s="183"/>
      <c r="K88" s="184"/>
      <c r="L88" s="183"/>
      <c r="M88" s="184"/>
      <c r="N88" s="183"/>
      <c r="O88" s="184"/>
      <c r="P88" s="183"/>
      <c r="Q88" s="184"/>
      <c r="R88" s="183"/>
      <c r="S88" s="184"/>
      <c r="T88" s="183"/>
      <c r="U88" s="185"/>
      <c r="V88" s="183"/>
      <c r="W88" s="184"/>
      <c r="X88" s="183"/>
      <c r="Y88" s="122"/>
      <c r="Z88" s="125" t="s">
        <v>76</v>
      </c>
      <c r="AA88" s="109"/>
      <c r="AB88" s="109"/>
      <c r="AC88" s="115"/>
      <c r="AD88" s="115"/>
      <c r="AE88" s="115"/>
      <c r="AF88" s="115"/>
    </row>
    <row r="89" spans="1:32" s="110" customFormat="1" ht="15">
      <c r="A89" s="136"/>
      <c r="B89" s="161"/>
      <c r="C89" s="161"/>
      <c r="D89" s="161"/>
      <c r="E89" s="161"/>
      <c r="F89" s="180"/>
      <c r="G89" s="181"/>
      <c r="H89" s="180"/>
      <c r="I89" s="181"/>
      <c r="J89" s="180"/>
      <c r="K89" s="181"/>
      <c r="L89" s="180"/>
      <c r="M89" s="181"/>
      <c r="N89" s="180"/>
      <c r="O89" s="181"/>
      <c r="P89" s="180"/>
      <c r="Q89" s="181"/>
      <c r="R89" s="180"/>
      <c r="S89" s="181"/>
      <c r="T89" s="180"/>
      <c r="U89" s="182"/>
      <c r="V89" s="180"/>
      <c r="W89" s="181"/>
      <c r="X89" s="180"/>
      <c r="Y89" s="108"/>
      <c r="Z89" s="111"/>
      <c r="AA89" s="109"/>
      <c r="AB89" s="109"/>
      <c r="AC89" s="109"/>
      <c r="AD89" s="109"/>
      <c r="AE89" s="109"/>
      <c r="AF89" s="109"/>
    </row>
    <row r="90" spans="1:32" s="110" customFormat="1" ht="15">
      <c r="A90" s="134" t="s">
        <v>68</v>
      </c>
      <c r="B90" s="159"/>
      <c r="C90" s="159"/>
      <c r="D90" s="159"/>
      <c r="E90" s="159"/>
      <c r="F90" s="180"/>
      <c r="G90" s="181"/>
      <c r="H90" s="180"/>
      <c r="I90" s="181"/>
      <c r="J90" s="180"/>
      <c r="K90" s="181"/>
      <c r="L90" s="180"/>
      <c r="M90" s="181"/>
      <c r="N90" s="180"/>
      <c r="O90" s="181"/>
      <c r="P90" s="180"/>
      <c r="Q90" s="181"/>
      <c r="R90" s="180"/>
      <c r="S90" s="181"/>
      <c r="T90" s="180"/>
      <c r="U90" s="182"/>
      <c r="V90" s="180"/>
      <c r="W90" s="181"/>
      <c r="X90" s="180"/>
      <c r="Y90" s="108"/>
      <c r="Z90" s="107" t="s">
        <v>68</v>
      </c>
      <c r="AA90" s="109"/>
      <c r="AB90" s="109"/>
      <c r="AC90" s="109"/>
      <c r="AD90" s="109"/>
      <c r="AE90" s="109"/>
      <c r="AF90" s="109"/>
    </row>
    <row r="91" spans="1:32" s="110" customFormat="1" ht="15">
      <c r="A91" s="137"/>
      <c r="B91" s="162"/>
      <c r="C91" s="162"/>
      <c r="D91" s="162"/>
      <c r="E91" s="162"/>
      <c r="F91" s="186"/>
      <c r="G91" s="187"/>
      <c r="H91" s="183"/>
      <c r="I91" s="187"/>
      <c r="J91" s="183"/>
      <c r="K91" s="187"/>
      <c r="L91" s="183"/>
      <c r="M91" s="187"/>
      <c r="N91" s="186"/>
      <c r="O91" s="187"/>
      <c r="P91" s="183"/>
      <c r="Q91" s="187"/>
      <c r="R91" s="186"/>
      <c r="S91" s="187"/>
      <c r="T91" s="183"/>
      <c r="U91" s="187"/>
      <c r="V91" s="183"/>
      <c r="W91" s="187"/>
      <c r="X91" s="183"/>
      <c r="Y91" s="114"/>
      <c r="Z91" s="113"/>
      <c r="AA91" s="109"/>
      <c r="AB91" s="112"/>
      <c r="AC91" s="109"/>
      <c r="AD91" s="109"/>
      <c r="AE91" s="109"/>
      <c r="AF91" s="109"/>
    </row>
    <row r="92" spans="1:32" ht="12.75">
      <c r="A92" s="28"/>
      <c r="B92" s="41"/>
      <c r="C92" s="41"/>
      <c r="D92" s="41"/>
      <c r="E92" s="41"/>
      <c r="F92" s="41"/>
      <c r="G92" s="41"/>
      <c r="I92" s="41"/>
      <c r="K92" s="41"/>
      <c r="L92" s="41">
        <v>26</v>
      </c>
      <c r="M92" s="41"/>
      <c r="N92" s="41"/>
      <c r="O92" s="41"/>
      <c r="Q92" s="41"/>
      <c r="R92" s="41"/>
      <c r="S92" s="41"/>
      <c r="U92" s="41"/>
      <c r="W92" s="41"/>
      <c r="Y92" s="40"/>
      <c r="Z92" s="28"/>
      <c r="AA92" s="28"/>
      <c r="AB92" s="28"/>
      <c r="AC92" s="5"/>
      <c r="AD92" s="5"/>
      <c r="AE92" s="5"/>
      <c r="AF92" s="5"/>
    </row>
    <row r="98" ht="12.75">
      <c r="T98" s="199"/>
    </row>
    <row r="104" ht="12" customHeight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</sheetData>
  <sheetProtection/>
  <printOptions/>
  <pageMargins left="0.75" right="0.48" top="0.69" bottom="0.56" header="0.5" footer="0.5"/>
  <pageSetup fitToHeight="1" fitToWidth="1" orientation="portrait" paperSize="9" scale="48" r:id="rId1"/>
  <rowBreaks count="1" manualBreakCount="1">
    <brk id="5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7.8515625" style="0" customWidth="1"/>
    <col min="3" max="3" width="5.57421875" style="0" customWidth="1"/>
    <col min="4" max="4" width="17.421875" style="0" customWidth="1"/>
    <col min="6" max="6" width="5.140625" style="0" customWidth="1"/>
    <col min="7" max="7" width="17.00390625" style="0" customWidth="1"/>
    <col min="9" max="9" width="5.421875" style="0" customWidth="1"/>
    <col min="10" max="10" width="17.00390625" style="0" customWidth="1"/>
    <col min="12" max="12" width="5.421875" style="0" customWidth="1"/>
    <col min="15" max="15" width="5.57421875" style="0" customWidth="1"/>
  </cols>
  <sheetData>
    <row r="1" ht="23.25">
      <c r="A1" s="128" t="s">
        <v>152</v>
      </c>
    </row>
    <row r="2" ht="12.75">
      <c r="A2" t="s">
        <v>157</v>
      </c>
    </row>
    <row r="4" spans="1:11" ht="12.75">
      <c r="A4" s="126" t="s">
        <v>158</v>
      </c>
      <c r="B4" s="148" t="s">
        <v>0</v>
      </c>
      <c r="D4" s="126" t="s">
        <v>159</v>
      </c>
      <c r="E4" s="148" t="s">
        <v>0</v>
      </c>
      <c r="G4" s="126" t="s">
        <v>160</v>
      </c>
      <c r="H4" s="148" t="s">
        <v>0</v>
      </c>
      <c r="J4" s="126" t="s">
        <v>161</v>
      </c>
      <c r="K4" s="148" t="s">
        <v>0</v>
      </c>
    </row>
    <row r="5" spans="1:11" s="127" customFormat="1" ht="12.75">
      <c r="A5" s="127" t="s">
        <v>4</v>
      </c>
      <c r="B5" s="127">
        <v>19.26</v>
      </c>
      <c r="D5" s="127" t="s">
        <v>32</v>
      </c>
      <c r="E5" s="127">
        <v>22.02</v>
      </c>
      <c r="F5" s="142"/>
      <c r="G5" s="127" t="s">
        <v>31</v>
      </c>
      <c r="H5" s="127">
        <v>23.13</v>
      </c>
      <c r="I5" s="142"/>
      <c r="J5" s="127" t="s">
        <v>7</v>
      </c>
      <c r="K5" s="127">
        <v>31.02</v>
      </c>
    </row>
    <row r="6" spans="1:15" s="127" customFormat="1" ht="12.75">
      <c r="A6" s="127" t="s">
        <v>104</v>
      </c>
      <c r="B6" s="127">
        <v>21.03</v>
      </c>
      <c r="D6" s="127" t="s">
        <v>84</v>
      </c>
      <c r="E6" s="127">
        <v>21.36</v>
      </c>
      <c r="F6" s="142"/>
      <c r="G6" s="127" t="s">
        <v>140</v>
      </c>
      <c r="H6" s="127">
        <v>24.19</v>
      </c>
      <c r="J6" s="127" t="s">
        <v>135</v>
      </c>
      <c r="K6" s="127">
        <v>23.08</v>
      </c>
      <c r="L6" s="142"/>
      <c r="O6" s="142"/>
    </row>
    <row r="7" spans="1:15" s="127" customFormat="1" ht="12.75">
      <c r="A7" s="127" t="s">
        <v>103</v>
      </c>
      <c r="B7" s="127">
        <v>20.35</v>
      </c>
      <c r="D7" s="127" t="s">
        <v>80</v>
      </c>
      <c r="E7" s="127">
        <v>23.05</v>
      </c>
      <c r="F7" s="142"/>
      <c r="G7" s="127" t="s">
        <v>99</v>
      </c>
      <c r="H7" s="127">
        <v>25.23</v>
      </c>
      <c r="J7" s="127" t="s">
        <v>170</v>
      </c>
      <c r="K7" s="127">
        <v>24.41</v>
      </c>
      <c r="O7" s="142"/>
    </row>
    <row r="8" spans="1:15" s="127" customFormat="1" ht="12.75">
      <c r="A8" s="127" t="s">
        <v>30</v>
      </c>
      <c r="B8" s="127">
        <v>21.42</v>
      </c>
      <c r="D8" s="127" t="s">
        <v>87</v>
      </c>
      <c r="E8" s="127">
        <v>22.22</v>
      </c>
      <c r="F8" s="142"/>
      <c r="G8" s="127" t="s">
        <v>29</v>
      </c>
      <c r="H8" s="127">
        <v>23.49</v>
      </c>
      <c r="J8" s="127" t="s">
        <v>127</v>
      </c>
      <c r="K8" s="127">
        <v>24.51</v>
      </c>
      <c r="O8" s="142"/>
    </row>
    <row r="9" spans="1:6" s="127" customFormat="1" ht="12.75">
      <c r="A9" s="127" t="s">
        <v>101</v>
      </c>
      <c r="B9" s="127">
        <v>20.21</v>
      </c>
      <c r="D9" s="127" t="s">
        <v>81</v>
      </c>
      <c r="E9" s="127">
        <v>21.24</v>
      </c>
      <c r="F9" s="142"/>
    </row>
    <row r="10" spans="1:2" s="127" customFormat="1" ht="12.75">
      <c r="A10" s="127" t="s">
        <v>72</v>
      </c>
      <c r="B10" s="127">
        <v>19.52</v>
      </c>
    </row>
    <row r="11" ht="12.75">
      <c r="F11" s="127"/>
    </row>
    <row r="12" spans="1:14" ht="12.75" hidden="1">
      <c r="A12" s="143" t="s">
        <v>172</v>
      </c>
      <c r="B12" s="144"/>
      <c r="C12" s="144"/>
      <c r="D12" s="145" t="s">
        <v>154</v>
      </c>
      <c r="E12" s="144"/>
      <c r="F12" s="146" t="s">
        <v>169</v>
      </c>
      <c r="G12" s="147" t="s">
        <v>155</v>
      </c>
      <c r="H12" s="144"/>
      <c r="I12" s="144"/>
      <c r="L12" s="144"/>
      <c r="M12" s="144" t="s">
        <v>171</v>
      </c>
      <c r="N12" s="144"/>
    </row>
    <row r="13" spans="1:15" ht="12.75" hidden="1">
      <c r="A13" s="145" t="s">
        <v>168</v>
      </c>
      <c r="B13" s="145"/>
      <c r="C13" s="146" t="s">
        <v>169</v>
      </c>
      <c r="D13" s="144" t="s">
        <v>156</v>
      </c>
      <c r="E13" s="145"/>
      <c r="F13" s="144"/>
      <c r="G13" s="144" t="s">
        <v>165</v>
      </c>
      <c r="H13" s="145"/>
      <c r="I13" s="144"/>
      <c r="J13" s="144"/>
      <c r="L13" s="144"/>
      <c r="M13" t="s">
        <v>86</v>
      </c>
      <c r="N13" s="144"/>
      <c r="O13" s="142" t="s">
        <v>169</v>
      </c>
    </row>
    <row r="14" spans="13:14" ht="12.75" hidden="1">
      <c r="M14" s="140" t="s">
        <v>49</v>
      </c>
      <c r="N14" s="140"/>
    </row>
    <row r="15" spans="1:8" ht="12.75">
      <c r="A15" s="126" t="s">
        <v>176</v>
      </c>
      <c r="B15" s="148" t="s">
        <v>0</v>
      </c>
      <c r="D15" s="126" t="s">
        <v>162</v>
      </c>
      <c r="E15" s="148" t="s">
        <v>0</v>
      </c>
      <c r="G15" s="126" t="s">
        <v>175</v>
      </c>
      <c r="H15" s="148" t="s">
        <v>0</v>
      </c>
    </row>
    <row r="16" spans="1:8" s="127" customFormat="1" ht="12.75">
      <c r="A16" s="127" t="s">
        <v>174</v>
      </c>
      <c r="B16" s="127">
        <v>11.41</v>
      </c>
      <c r="D16" s="127" t="s">
        <v>85</v>
      </c>
      <c r="E16" s="127">
        <v>24.11</v>
      </c>
      <c r="F16" s="142"/>
      <c r="G16" s="127" t="s">
        <v>150</v>
      </c>
      <c r="H16" s="127">
        <v>25.11</v>
      </c>
    </row>
    <row r="17" spans="1:8" s="127" customFormat="1" ht="12.75">
      <c r="A17" s="127" t="s">
        <v>108</v>
      </c>
      <c r="B17" s="127">
        <v>10.12</v>
      </c>
      <c r="D17" s="127" t="s">
        <v>73</v>
      </c>
      <c r="E17" s="127">
        <v>23.51</v>
      </c>
      <c r="F17" s="142"/>
      <c r="G17" s="127" t="s">
        <v>26</v>
      </c>
      <c r="H17" s="127">
        <v>30.05</v>
      </c>
    </row>
    <row r="18" spans="1:8" s="127" customFormat="1" ht="12.75">
      <c r="A18" s="127" t="s">
        <v>122</v>
      </c>
      <c r="B18" s="127">
        <v>10.46</v>
      </c>
      <c r="C18" s="142"/>
      <c r="D18" s="127" t="s">
        <v>5</v>
      </c>
      <c r="E18" s="127">
        <v>23.54</v>
      </c>
      <c r="F18" s="142"/>
      <c r="G18" s="127" t="s">
        <v>6</v>
      </c>
      <c r="H18" s="127">
        <v>58.21</v>
      </c>
    </row>
    <row r="19" spans="3:6" ht="12.75">
      <c r="C19" s="141"/>
      <c r="F19" s="141"/>
    </row>
    <row r="20" spans="3:6" ht="12.75">
      <c r="C20" s="141"/>
      <c r="F20" s="141"/>
    </row>
    <row r="21" spans="4:6" ht="12.75" hidden="1">
      <c r="D21" s="145" t="s">
        <v>153</v>
      </c>
      <c r="F21" s="146" t="s">
        <v>169</v>
      </c>
    </row>
    <row r="22" ht="12.75" hidden="1"/>
    <row r="23" spans="1:8" ht="12.75">
      <c r="A23" s="126" t="s">
        <v>163</v>
      </c>
      <c r="B23" s="148" t="s">
        <v>0</v>
      </c>
      <c r="D23" s="126" t="s">
        <v>164</v>
      </c>
      <c r="E23" s="148" t="s">
        <v>0</v>
      </c>
      <c r="G23" s="126" t="s">
        <v>177</v>
      </c>
      <c r="H23" s="148" t="s">
        <v>0</v>
      </c>
    </row>
    <row r="24" spans="1:9" s="127" customFormat="1" ht="12.75">
      <c r="A24" s="127" t="s">
        <v>109</v>
      </c>
      <c r="B24" s="149">
        <v>24.07</v>
      </c>
      <c r="D24" s="127" t="s">
        <v>117</v>
      </c>
      <c r="E24" s="127">
        <v>28.39</v>
      </c>
      <c r="G24" s="127" t="s">
        <v>79</v>
      </c>
      <c r="H24" s="127">
        <v>12.21</v>
      </c>
      <c r="I24" s="142"/>
    </row>
    <row r="25" spans="1:9" s="127" customFormat="1" ht="12.75">
      <c r="A25" s="127" t="s">
        <v>126</v>
      </c>
      <c r="B25" s="149">
        <v>28.1</v>
      </c>
      <c r="D25" s="127" t="s">
        <v>139</v>
      </c>
      <c r="E25" s="127">
        <v>28.33</v>
      </c>
      <c r="G25" s="127" t="s">
        <v>137</v>
      </c>
      <c r="H25" s="127">
        <v>13.24</v>
      </c>
      <c r="I25" s="142"/>
    </row>
    <row r="26" spans="1:9" s="127" customFormat="1" ht="12.75">
      <c r="A26" s="127" t="s">
        <v>110</v>
      </c>
      <c r="B26" s="127">
        <v>25.39</v>
      </c>
      <c r="C26" s="142"/>
      <c r="D26" s="127" t="s">
        <v>58</v>
      </c>
      <c r="E26" s="127">
        <v>39.35</v>
      </c>
      <c r="G26" s="127" t="s">
        <v>118</v>
      </c>
      <c r="H26" s="127">
        <v>12.43</v>
      </c>
      <c r="I26" s="142"/>
    </row>
    <row r="27" spans="1:2" s="127" customFormat="1" ht="12.75">
      <c r="A27" s="127" t="s">
        <v>138</v>
      </c>
      <c r="B27" s="127">
        <v>24.35</v>
      </c>
    </row>
    <row r="28" spans="7:9" ht="12.75" hidden="1">
      <c r="G28" s="145" t="s">
        <v>166</v>
      </c>
      <c r="I28" s="146" t="s">
        <v>169</v>
      </c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B1">
      <selection activeCell="D25" sqref="D25"/>
    </sheetView>
  </sheetViews>
  <sheetFormatPr defaultColWidth="9.140625" defaultRowHeight="12.75"/>
  <cols>
    <col min="1" max="1" width="6.57421875" style="0" hidden="1" customWidth="1"/>
    <col min="2" max="2" width="17.8515625" style="0" customWidth="1"/>
    <col min="4" max="4" width="5.8515625" style="0" customWidth="1"/>
    <col min="5" max="5" width="6.8515625" style="0" hidden="1" customWidth="1"/>
    <col min="6" max="6" width="19.421875" style="0" customWidth="1"/>
    <col min="8" max="8" width="5.140625" style="0" customWidth="1"/>
    <col min="9" max="9" width="6.57421875" style="0" hidden="1" customWidth="1"/>
    <col min="10" max="10" width="17.8515625" style="0" customWidth="1"/>
    <col min="12" max="12" width="5.421875" style="0" customWidth="1"/>
    <col min="13" max="13" width="6.57421875" style="0" customWidth="1"/>
    <col min="14" max="14" width="17.00390625" style="0" customWidth="1"/>
    <col min="16" max="16" width="5.421875" style="0" customWidth="1"/>
    <col min="19" max="19" width="5.57421875" style="0" customWidth="1"/>
  </cols>
  <sheetData>
    <row r="1" ht="23.25">
      <c r="B1" s="128" t="s">
        <v>212</v>
      </c>
    </row>
    <row r="2" ht="12.75">
      <c r="B2" t="s">
        <v>214</v>
      </c>
    </row>
    <row r="4" spans="1:11" ht="12.75">
      <c r="A4" s="148"/>
      <c r="B4" s="126" t="s">
        <v>203</v>
      </c>
      <c r="C4" s="148" t="s">
        <v>213</v>
      </c>
      <c r="E4" s="148"/>
      <c r="F4" s="126" t="s">
        <v>204</v>
      </c>
      <c r="G4" s="148" t="s">
        <v>215</v>
      </c>
      <c r="I4" s="148"/>
      <c r="J4" s="126" t="s">
        <v>205</v>
      </c>
      <c r="K4" s="148"/>
    </row>
    <row r="5" spans="1:12" s="127" customFormat="1" ht="12.75">
      <c r="A5" s="127">
        <v>1052</v>
      </c>
      <c r="B5" s="127" t="s">
        <v>102</v>
      </c>
      <c r="C5" s="127">
        <v>12.01</v>
      </c>
      <c r="E5" s="127">
        <v>2024</v>
      </c>
      <c r="F5" s="127" t="s">
        <v>31</v>
      </c>
      <c r="G5" s="149">
        <v>14.21</v>
      </c>
      <c r="H5" s="142"/>
      <c r="I5" s="127">
        <v>1066</v>
      </c>
      <c r="J5" s="127" t="s">
        <v>26</v>
      </c>
      <c r="K5" s="127">
        <v>17.46</v>
      </c>
      <c r="L5" s="142"/>
    </row>
    <row r="6" spans="1:19" s="127" customFormat="1" ht="12.75">
      <c r="A6" s="127">
        <v>1061</v>
      </c>
      <c r="B6" s="127" t="s">
        <v>103</v>
      </c>
      <c r="C6" s="127">
        <v>12.48</v>
      </c>
      <c r="E6" s="127">
        <v>1063</v>
      </c>
      <c r="F6" s="127" t="s">
        <v>99</v>
      </c>
      <c r="G6" s="149">
        <v>15.12</v>
      </c>
      <c r="H6" s="142"/>
      <c r="I6" s="127">
        <v>1717</v>
      </c>
      <c r="P6" s="142"/>
      <c r="S6" s="142"/>
    </row>
    <row r="7" spans="1:19" s="127" customFormat="1" ht="12.75">
      <c r="A7" s="127">
        <v>1714</v>
      </c>
      <c r="B7" s="127" t="s">
        <v>72</v>
      </c>
      <c r="C7" s="127">
        <v>11.47</v>
      </c>
      <c r="E7" s="127">
        <v>3314</v>
      </c>
      <c r="F7" s="127" t="s">
        <v>5</v>
      </c>
      <c r="G7" s="149">
        <v>17.13</v>
      </c>
      <c r="H7" s="142"/>
      <c r="I7" s="127">
        <v>1715</v>
      </c>
      <c r="S7" s="142"/>
    </row>
    <row r="8" spans="1:19" s="127" customFormat="1" ht="12.75">
      <c r="A8" s="127">
        <v>1071</v>
      </c>
      <c r="B8" s="127" t="s">
        <v>30</v>
      </c>
      <c r="C8" s="127">
        <v>13.17</v>
      </c>
      <c r="E8" s="127">
        <v>3313</v>
      </c>
      <c r="F8" s="127" t="s">
        <v>6</v>
      </c>
      <c r="G8" s="149">
        <v>16.4</v>
      </c>
      <c r="H8" s="142"/>
      <c r="I8" s="127">
        <v>2352</v>
      </c>
      <c r="S8" s="142"/>
    </row>
    <row r="9" spans="1:8" s="127" customFormat="1" ht="12.75">
      <c r="A9" s="127">
        <v>1067</v>
      </c>
      <c r="B9" s="127" t="s">
        <v>87</v>
      </c>
      <c r="C9" s="127">
        <v>13.51</v>
      </c>
      <c r="E9" s="127">
        <v>1716</v>
      </c>
      <c r="F9" s="127" t="s">
        <v>150</v>
      </c>
      <c r="G9" s="149">
        <v>16</v>
      </c>
      <c r="H9" s="142"/>
    </row>
    <row r="10" spans="1:7" s="127" customFormat="1" ht="12.75">
      <c r="A10" s="127">
        <v>509</v>
      </c>
      <c r="B10" s="127" t="s">
        <v>106</v>
      </c>
      <c r="C10" s="127">
        <v>14.07</v>
      </c>
      <c r="G10" s="149"/>
    </row>
    <row r="11" spans="2:15" ht="12.75">
      <c r="B11" s="127"/>
      <c r="C11" s="127"/>
      <c r="D11" s="127"/>
      <c r="E11" s="127"/>
      <c r="F11" s="127"/>
      <c r="G11" s="149"/>
      <c r="H11" s="127"/>
      <c r="I11" s="127"/>
      <c r="J11" s="127"/>
      <c r="M11" s="149"/>
      <c r="N11" s="127"/>
      <c r="O11" s="127"/>
    </row>
    <row r="12" spans="1:15" ht="12.75">
      <c r="A12" s="148"/>
      <c r="B12" s="212" t="s">
        <v>208</v>
      </c>
      <c r="C12" s="213" t="s">
        <v>216</v>
      </c>
      <c r="D12" s="127"/>
      <c r="E12" s="213"/>
      <c r="F12" s="212" t="s">
        <v>209</v>
      </c>
      <c r="G12" s="215" t="s">
        <v>217</v>
      </c>
      <c r="H12" s="127"/>
      <c r="I12" s="213"/>
      <c r="J12" s="127"/>
      <c r="M12" s="149"/>
      <c r="N12" s="127"/>
      <c r="O12" s="127"/>
    </row>
    <row r="13" spans="1:13" s="127" customFormat="1" ht="12.75">
      <c r="A13" s="127">
        <v>3315</v>
      </c>
      <c r="B13" s="127" t="s">
        <v>104</v>
      </c>
      <c r="C13" s="149">
        <v>12.5</v>
      </c>
      <c r="D13" s="142"/>
      <c r="F13" s="127" t="s">
        <v>207</v>
      </c>
      <c r="G13" s="149">
        <v>13.15</v>
      </c>
      <c r="I13" s="127">
        <v>1058</v>
      </c>
      <c r="M13" s="149"/>
    </row>
    <row r="14" spans="1:13" s="127" customFormat="1" ht="12.75">
      <c r="A14" s="127">
        <v>3318</v>
      </c>
      <c r="B14" s="127" t="s">
        <v>4</v>
      </c>
      <c r="C14" s="149">
        <v>12.18</v>
      </c>
      <c r="D14" s="142"/>
      <c r="F14" s="127" t="s">
        <v>174</v>
      </c>
      <c r="G14" s="149">
        <v>14.55</v>
      </c>
      <c r="I14" s="127">
        <v>2351</v>
      </c>
      <c r="M14" s="149"/>
    </row>
    <row r="15" spans="1:13" s="127" customFormat="1" ht="12.75">
      <c r="A15" s="127">
        <v>1719</v>
      </c>
      <c r="B15" s="127" t="s">
        <v>206</v>
      </c>
      <c r="C15" s="149">
        <v>12.05</v>
      </c>
      <c r="D15" s="142"/>
      <c r="F15" s="127" t="s">
        <v>108</v>
      </c>
      <c r="G15" s="149">
        <v>13.04</v>
      </c>
      <c r="H15" s="142"/>
      <c r="I15" s="127">
        <v>1069</v>
      </c>
      <c r="M15" s="149"/>
    </row>
    <row r="16" spans="1:13" s="127" customFormat="1" ht="12.75">
      <c r="A16" s="127">
        <v>1065</v>
      </c>
      <c r="D16" s="142"/>
      <c r="G16" s="149"/>
      <c r="M16" s="149"/>
    </row>
    <row r="17" spans="2:15" ht="12.75">
      <c r="B17" s="127"/>
      <c r="C17" s="149"/>
      <c r="D17" s="142"/>
      <c r="E17" s="127"/>
      <c r="F17" s="127"/>
      <c r="G17" s="149"/>
      <c r="H17" s="142"/>
      <c r="I17" s="127"/>
      <c r="J17" s="127"/>
      <c r="M17" s="149"/>
      <c r="N17" s="127"/>
      <c r="O17" s="127"/>
    </row>
    <row r="18" spans="1:15" ht="12.75">
      <c r="A18" s="148"/>
      <c r="B18" s="214" t="s">
        <v>211</v>
      </c>
      <c r="C18" s="215" t="s">
        <v>218</v>
      </c>
      <c r="D18" s="127"/>
      <c r="E18" s="213"/>
      <c r="F18" s="214" t="s">
        <v>210</v>
      </c>
      <c r="G18" s="215" t="s">
        <v>219</v>
      </c>
      <c r="H18" s="127"/>
      <c r="I18" s="213"/>
      <c r="J18" s="127"/>
      <c r="M18" s="149"/>
      <c r="N18" s="127"/>
      <c r="O18" s="127"/>
    </row>
    <row r="19" spans="1:13" s="127" customFormat="1" ht="12.75">
      <c r="A19" s="127">
        <v>1059</v>
      </c>
      <c r="B19" s="127" t="s">
        <v>117</v>
      </c>
      <c r="C19" s="149">
        <v>17.07</v>
      </c>
      <c r="E19" s="127">
        <v>3485</v>
      </c>
      <c r="F19" s="127" t="s">
        <v>79</v>
      </c>
      <c r="G19" s="149">
        <v>15.54</v>
      </c>
      <c r="I19" s="127">
        <v>1068</v>
      </c>
      <c r="L19" s="142"/>
      <c r="M19" s="149"/>
    </row>
    <row r="20" spans="1:13" s="127" customFormat="1" ht="12.75">
      <c r="A20" s="127">
        <v>1720</v>
      </c>
      <c r="B20" s="127" t="s">
        <v>60</v>
      </c>
      <c r="C20" s="149">
        <v>17.11</v>
      </c>
      <c r="E20" s="127">
        <v>1053</v>
      </c>
      <c r="F20" s="127" t="s">
        <v>137</v>
      </c>
      <c r="G20" s="149">
        <v>17.48</v>
      </c>
      <c r="L20" s="142"/>
      <c r="M20" s="149"/>
    </row>
    <row r="21" spans="1:12" s="127" customFormat="1" ht="12.75">
      <c r="A21" s="127">
        <v>1050</v>
      </c>
      <c r="B21" s="127" t="s">
        <v>111</v>
      </c>
      <c r="C21" s="149">
        <v>26.03</v>
      </c>
      <c r="D21" s="142"/>
      <c r="E21" s="127">
        <v>1721</v>
      </c>
      <c r="F21" s="127" t="s">
        <v>118</v>
      </c>
      <c r="G21" s="149">
        <v>16.38</v>
      </c>
      <c r="I21" s="127">
        <v>1762</v>
      </c>
      <c r="L21" s="142"/>
    </row>
    <row r="22" spans="1:13" s="127" customFormat="1" ht="12.75">
      <c r="A22" s="127">
        <v>1060</v>
      </c>
      <c r="B22" s="127" t="s">
        <v>58</v>
      </c>
      <c r="C22" s="149">
        <v>22.55</v>
      </c>
      <c r="E22" s="149"/>
      <c r="I22" s="149"/>
      <c r="M22" s="149"/>
    </row>
    <row r="24" spans="2:7" ht="12.75">
      <c r="B24" s="127"/>
      <c r="G24" s="211"/>
    </row>
    <row r="25" spans="2:7" ht="12.75">
      <c r="B25" s="208"/>
      <c r="G25" s="211"/>
    </row>
    <row r="26" ht="12.75">
      <c r="G26" s="211"/>
    </row>
    <row r="27" ht="12.75">
      <c r="G27" s="211"/>
    </row>
    <row r="28" ht="12.75">
      <c r="G28" s="211"/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Vicky</dc:creator>
  <cp:keywords/>
  <dc:description/>
  <cp:lastModifiedBy>CWK</cp:lastModifiedBy>
  <cp:lastPrinted>2015-05-19T04:37:09Z</cp:lastPrinted>
  <dcterms:created xsi:type="dcterms:W3CDTF">2001-06-03T13:48:08Z</dcterms:created>
  <dcterms:modified xsi:type="dcterms:W3CDTF">2015-05-19T04:37:12Z</dcterms:modified>
  <cp:category/>
  <cp:version/>
  <cp:contentType/>
  <cp:contentStatus/>
</cp:coreProperties>
</file>